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hidePivotFieldList="1"/>
  <mc:AlternateContent xmlns:mc="http://schemas.openxmlformats.org/markup-compatibility/2006">
    <mc:Choice Requires="x15">
      <x15ac:absPath xmlns:x15ac="http://schemas.microsoft.com/office/spreadsheetml/2010/11/ac" url="C:\Users\mgarcia\Documents\Documentos Milagros García CEECAM\03-Working day\Working Presentación\2017 - Indicadores Económicos\"/>
    </mc:Choice>
  </mc:AlternateContent>
  <bookViews>
    <workbookView xWindow="0" yWindow="0" windowWidth="20490" windowHeight="10095" tabRatio="718" xr2:uid="{00000000-000D-0000-FFFF-FFFF00000000}"/>
  </bookViews>
  <sheets>
    <sheet name="WEB English" sheetId="27" r:id="rId1"/>
    <sheet name="Detalle Mensual2015.2014" sheetId="28" state="hidden" r:id="rId2"/>
    <sheet name="Detalle Mensual2015.2016" sheetId="29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Print_Area" localSheetId="1">'Detalle Mensual2015.2014'!$B$2:$AX$154</definedName>
    <definedName name="_xlnm.Print_Area" localSheetId="2">'Detalle Mensual2015.2016'!$B$2:$AX$164</definedName>
    <definedName name="_xlnm.Print_Area" localSheetId="0">'WEB English'!$B$1:$K$136</definedName>
    <definedName name="_xlnm.Print_Titles" localSheetId="1">'Detalle Mensual2015.2014'!$4:$16</definedName>
    <definedName name="_xlnm.Print_Titles" localSheetId="2">'Detalle Mensual2015.2016'!$4:$16</definedName>
    <definedName name="_xlnm.Print_Titles" localSheetId="0">'WEB English'!$1:$9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01" i="29" l="1"/>
  <c r="AD101" i="29"/>
  <c r="AC101" i="29"/>
  <c r="AB101" i="29"/>
  <c r="AA101" i="29"/>
  <c r="Z101" i="29"/>
  <c r="Y101" i="29"/>
  <c r="X101" i="29"/>
  <c r="W101" i="29"/>
  <c r="V101" i="29"/>
  <c r="U101" i="29"/>
  <c r="T101" i="29"/>
  <c r="AE100" i="29"/>
  <c r="AD100" i="29"/>
  <c r="AC100" i="29"/>
  <c r="AB100" i="29"/>
  <c r="AA100" i="29"/>
  <c r="Z100" i="29"/>
  <c r="Y100" i="29"/>
  <c r="X100" i="29"/>
  <c r="W100" i="29"/>
  <c r="V100" i="29"/>
  <c r="U100" i="29"/>
  <c r="T100" i="29"/>
  <c r="AE99" i="29"/>
  <c r="AD99" i="29"/>
  <c r="AC99" i="29"/>
  <c r="AB99" i="29"/>
  <c r="AA99" i="29"/>
  <c r="Z99" i="29"/>
  <c r="Y99" i="29"/>
  <c r="X99" i="29"/>
  <c r="W99" i="29"/>
  <c r="V99" i="29"/>
  <c r="U99" i="29"/>
  <c r="T99" i="29"/>
  <c r="AE98" i="29"/>
  <c r="AD98" i="29"/>
  <c r="AC98" i="29"/>
  <c r="AB98" i="29"/>
  <c r="AA98" i="29"/>
  <c r="Z98" i="29"/>
  <c r="Y98" i="29"/>
  <c r="X98" i="29"/>
  <c r="W98" i="29"/>
  <c r="V98" i="29"/>
  <c r="U98" i="29"/>
  <c r="T98" i="29"/>
  <c r="AE97" i="29"/>
  <c r="AD97" i="29"/>
  <c r="AC97" i="29"/>
  <c r="AB97" i="29"/>
  <c r="Y97" i="29"/>
  <c r="X97" i="29"/>
  <c r="W97" i="29"/>
  <c r="V97" i="29"/>
  <c r="U97" i="29"/>
  <c r="T97" i="29"/>
  <c r="AE96" i="29"/>
  <c r="AD96" i="29"/>
  <c r="AC96" i="29"/>
  <c r="AB96" i="29"/>
  <c r="AA96" i="29"/>
  <c r="Z96" i="29"/>
  <c r="Y96" i="29"/>
  <c r="X96" i="29"/>
  <c r="W96" i="29"/>
  <c r="V96" i="29"/>
  <c r="U96" i="29"/>
  <c r="T96" i="29"/>
  <c r="AE95" i="29"/>
  <c r="AD95" i="29"/>
  <c r="AC95" i="29"/>
  <c r="AB95" i="29"/>
  <c r="AA95" i="29"/>
  <c r="Z95" i="29"/>
  <c r="Y95" i="29"/>
  <c r="X95" i="29"/>
  <c r="W95" i="29"/>
  <c r="V95" i="29"/>
  <c r="U95" i="29"/>
  <c r="T95" i="29"/>
  <c r="AE94" i="29"/>
  <c r="AD94" i="29"/>
  <c r="AC94" i="29"/>
  <c r="AB94" i="29"/>
  <c r="AA94" i="29"/>
  <c r="Z94" i="29"/>
  <c r="Y94" i="29"/>
  <c r="X94" i="29"/>
  <c r="W94" i="29"/>
  <c r="V94" i="29"/>
  <c r="U94" i="29"/>
  <c r="T94" i="29"/>
  <c r="AE93" i="29"/>
  <c r="AD93" i="29"/>
  <c r="AC93" i="29"/>
  <c r="AB93" i="29"/>
  <c r="AA93" i="29"/>
  <c r="Z93" i="29"/>
  <c r="Y93" i="29"/>
  <c r="X93" i="29"/>
  <c r="W93" i="29"/>
  <c r="V93" i="29"/>
  <c r="U93" i="29"/>
  <c r="T93" i="29"/>
  <c r="AE92" i="29"/>
  <c r="AD92" i="29"/>
  <c r="AC92" i="29"/>
  <c r="AB92" i="29"/>
  <c r="AA92" i="29"/>
  <c r="Z92" i="29"/>
  <c r="Y92" i="29"/>
  <c r="X92" i="29"/>
  <c r="W92" i="29"/>
  <c r="V92" i="29"/>
  <c r="U92" i="29"/>
  <c r="T92" i="29"/>
  <c r="P101" i="29"/>
  <c r="O101" i="29"/>
  <c r="N101" i="29"/>
  <c r="M101" i="29"/>
  <c r="L101" i="29"/>
  <c r="K101" i="29"/>
  <c r="J101" i="29"/>
  <c r="I101" i="29"/>
  <c r="H101" i="29"/>
  <c r="G101" i="29"/>
  <c r="F101" i="29"/>
  <c r="E101" i="29"/>
  <c r="P100" i="29"/>
  <c r="O100" i="29"/>
  <c r="N100" i="29"/>
  <c r="M100" i="29"/>
  <c r="L100" i="29"/>
  <c r="K100" i="29"/>
  <c r="J100" i="29"/>
  <c r="I100" i="29"/>
  <c r="H100" i="29"/>
  <c r="G100" i="29"/>
  <c r="F100" i="29"/>
  <c r="E100" i="29"/>
  <c r="P99" i="29"/>
  <c r="O99" i="29"/>
  <c r="N99" i="29"/>
  <c r="M99" i="29"/>
  <c r="L99" i="29"/>
  <c r="K99" i="29"/>
  <c r="J99" i="29"/>
  <c r="I99" i="29"/>
  <c r="H99" i="29"/>
  <c r="G99" i="29"/>
  <c r="F99" i="29"/>
  <c r="E99" i="29"/>
  <c r="P98" i="29"/>
  <c r="O98" i="29"/>
  <c r="N98" i="29"/>
  <c r="M98" i="29"/>
  <c r="L98" i="29"/>
  <c r="K98" i="29"/>
  <c r="J98" i="29"/>
  <c r="I98" i="29"/>
  <c r="H98" i="29"/>
  <c r="G98" i="29"/>
  <c r="F98" i="29"/>
  <c r="E98" i="29"/>
  <c r="P97" i="29"/>
  <c r="O97" i="29"/>
  <c r="N97" i="29"/>
  <c r="M97" i="29"/>
  <c r="L97" i="29"/>
  <c r="K97" i="29"/>
  <c r="J97" i="29"/>
  <c r="I97" i="29"/>
  <c r="H97" i="29"/>
  <c r="G97" i="29"/>
  <c r="F97" i="29"/>
  <c r="E97" i="29"/>
  <c r="P96" i="29"/>
  <c r="O96" i="29"/>
  <c r="N96" i="29"/>
  <c r="M96" i="29"/>
  <c r="L96" i="29"/>
  <c r="K96" i="29"/>
  <c r="J96" i="29"/>
  <c r="I96" i="29"/>
  <c r="H96" i="29"/>
  <c r="G96" i="29"/>
  <c r="F96" i="29"/>
  <c r="E96" i="29"/>
  <c r="P95" i="29"/>
  <c r="O95" i="29"/>
  <c r="N95" i="29"/>
  <c r="M95" i="29"/>
  <c r="L95" i="29"/>
  <c r="K95" i="29"/>
  <c r="J95" i="29"/>
  <c r="I95" i="29"/>
  <c r="H95" i="29"/>
  <c r="G95" i="29"/>
  <c r="F95" i="29"/>
  <c r="E95" i="29"/>
  <c r="P94" i="29"/>
  <c r="O94" i="29"/>
  <c r="N94" i="29"/>
  <c r="M94" i="29"/>
  <c r="L94" i="29"/>
  <c r="K94" i="29"/>
  <c r="J94" i="29"/>
  <c r="I94" i="29"/>
  <c r="H94" i="29"/>
  <c r="G94" i="29"/>
  <c r="F94" i="29"/>
  <c r="E94" i="29"/>
  <c r="P93" i="29"/>
  <c r="O93" i="29"/>
  <c r="N93" i="29"/>
  <c r="M93" i="29"/>
  <c r="L93" i="29"/>
  <c r="K93" i="29"/>
  <c r="J93" i="29"/>
  <c r="I93" i="29"/>
  <c r="H93" i="29"/>
  <c r="G93" i="29"/>
  <c r="F93" i="29"/>
  <c r="E93" i="29"/>
  <c r="P92" i="29"/>
  <c r="O92" i="29"/>
  <c r="N92" i="29"/>
  <c r="M92" i="29"/>
  <c r="L92" i="29"/>
  <c r="K92" i="29"/>
  <c r="J92" i="29"/>
  <c r="I92" i="29"/>
  <c r="H92" i="29"/>
  <c r="G92" i="29"/>
  <c r="F92" i="29"/>
  <c r="E92" i="29"/>
  <c r="AF91" i="28"/>
  <c r="AE91" i="28"/>
  <c r="AD91" i="28"/>
  <c r="AC91" i="28"/>
  <c r="AB91" i="28"/>
  <c r="AA91" i="28"/>
  <c r="Z91" i="28"/>
  <c r="Y91" i="28"/>
  <c r="X91" i="28"/>
  <c r="W91" i="28"/>
  <c r="V91" i="28"/>
  <c r="U91" i="28"/>
  <c r="T91" i="28"/>
  <c r="AF90" i="28"/>
  <c r="AE90" i="28"/>
  <c r="AD90" i="28"/>
  <c r="AC90" i="28"/>
  <c r="AB90" i="28"/>
  <c r="AA90" i="28"/>
  <c r="Z90" i="28"/>
  <c r="Y90" i="28"/>
  <c r="X90" i="28"/>
  <c r="W90" i="28"/>
  <c r="V90" i="28"/>
  <c r="U90" i="28"/>
  <c r="T90" i="28"/>
  <c r="AE89" i="28"/>
  <c r="AD89" i="28"/>
  <c r="AC89" i="28"/>
  <c r="AB89" i="28"/>
  <c r="AA89" i="28"/>
  <c r="Z89" i="28"/>
  <c r="Y89" i="28"/>
  <c r="X89" i="28"/>
  <c r="W89" i="28"/>
  <c r="V89" i="28"/>
  <c r="U89" i="28"/>
  <c r="T89" i="28"/>
  <c r="AE88" i="28"/>
  <c r="AD88" i="28"/>
  <c r="AC88" i="28"/>
  <c r="AB88" i="28"/>
  <c r="AA88" i="28"/>
  <c r="Z88" i="28"/>
  <c r="Y88" i="28"/>
  <c r="X88" i="28"/>
  <c r="W88" i="28"/>
  <c r="V88" i="28"/>
  <c r="U88" i="28"/>
  <c r="T88" i="28"/>
  <c r="AE87" i="28"/>
  <c r="AD87" i="28"/>
  <c r="AC87" i="28"/>
  <c r="AB87" i="28"/>
  <c r="AA87" i="28"/>
  <c r="Y87" i="28"/>
  <c r="X87" i="28"/>
  <c r="W87" i="28"/>
  <c r="V87" i="28"/>
  <c r="U87" i="28"/>
  <c r="T87" i="28"/>
  <c r="AE86" i="28"/>
  <c r="AD86" i="28"/>
  <c r="AC86" i="28"/>
  <c r="AB86" i="28"/>
  <c r="AA86" i="28"/>
  <c r="Z86" i="28"/>
  <c r="Y86" i="28"/>
  <c r="X86" i="28"/>
  <c r="W86" i="28"/>
  <c r="V86" i="28"/>
  <c r="U86" i="28"/>
  <c r="T86" i="28"/>
  <c r="AE85" i="28"/>
  <c r="AD85" i="28"/>
  <c r="AC85" i="28"/>
  <c r="AB85" i="28"/>
  <c r="AA85" i="28"/>
  <c r="Z85" i="28"/>
  <c r="Y85" i="28"/>
  <c r="X85" i="28"/>
  <c r="W85" i="28"/>
  <c r="V85" i="28"/>
  <c r="U85" i="28"/>
  <c r="T85" i="28"/>
  <c r="AE84" i="28"/>
  <c r="AD84" i="28"/>
  <c r="AC84" i="28"/>
  <c r="AB84" i="28"/>
  <c r="AA84" i="28"/>
  <c r="Z84" i="28"/>
  <c r="Y84" i="28"/>
  <c r="X84" i="28"/>
  <c r="W84" i="28"/>
  <c r="V84" i="28"/>
  <c r="U84" i="28"/>
  <c r="T84" i="28"/>
  <c r="AE83" i="28"/>
  <c r="AD83" i="28"/>
  <c r="AC83" i="28"/>
  <c r="AB83" i="28"/>
  <c r="AA83" i="28"/>
  <c r="Z83" i="28"/>
  <c r="Y83" i="28"/>
  <c r="X83" i="28"/>
  <c r="W83" i="28"/>
  <c r="V83" i="28"/>
  <c r="U83" i="28"/>
  <c r="T83" i="28"/>
  <c r="AE82" i="28"/>
  <c r="AD82" i="28"/>
  <c r="AC82" i="28"/>
  <c r="AB82" i="28"/>
  <c r="AA82" i="28"/>
  <c r="Z82" i="28"/>
  <c r="Y82" i="28"/>
  <c r="X82" i="28"/>
  <c r="W82" i="28"/>
  <c r="V82" i="28"/>
  <c r="U82" i="28"/>
  <c r="T82" i="28"/>
  <c r="P91" i="28"/>
  <c r="O91" i="28"/>
  <c r="N91" i="28"/>
  <c r="M91" i="28"/>
  <c r="L91" i="28"/>
  <c r="K91" i="28"/>
  <c r="J91" i="28"/>
  <c r="I91" i="28"/>
  <c r="H91" i="28"/>
  <c r="G91" i="28"/>
  <c r="F91" i="28"/>
  <c r="E91" i="28"/>
  <c r="P90" i="28"/>
  <c r="O90" i="28"/>
  <c r="N90" i="28"/>
  <c r="M90" i="28"/>
  <c r="L90" i="28"/>
  <c r="K90" i="28"/>
  <c r="J90" i="28"/>
  <c r="I90" i="28"/>
  <c r="H90" i="28"/>
  <c r="G90" i="28"/>
  <c r="F90" i="28"/>
  <c r="E90" i="28"/>
  <c r="P89" i="28"/>
  <c r="O89" i="28"/>
  <c r="N89" i="28"/>
  <c r="M89" i="28"/>
  <c r="L89" i="28"/>
  <c r="K89" i="28"/>
  <c r="J89" i="28"/>
  <c r="I89" i="28"/>
  <c r="H89" i="28"/>
  <c r="G89" i="28"/>
  <c r="F89" i="28"/>
  <c r="E89" i="28"/>
  <c r="P88" i="28"/>
  <c r="O88" i="28"/>
  <c r="N88" i="28"/>
  <c r="M88" i="28"/>
  <c r="L88" i="28"/>
  <c r="K88" i="28"/>
  <c r="J88" i="28"/>
  <c r="I88" i="28"/>
  <c r="H88" i="28"/>
  <c r="G88" i="28"/>
  <c r="F88" i="28"/>
  <c r="E88" i="28"/>
  <c r="P87" i="28"/>
  <c r="O87" i="28"/>
  <c r="N87" i="28"/>
  <c r="M87" i="28"/>
  <c r="L87" i="28"/>
  <c r="K87" i="28"/>
  <c r="J87" i="28"/>
  <c r="I87" i="28"/>
  <c r="H87" i="28"/>
  <c r="G87" i="28"/>
  <c r="F87" i="28"/>
  <c r="E87" i="28"/>
  <c r="P86" i="28"/>
  <c r="O86" i="28"/>
  <c r="N86" i="28"/>
  <c r="M86" i="28"/>
  <c r="L86" i="28"/>
  <c r="K86" i="28"/>
  <c r="J86" i="28"/>
  <c r="I86" i="28"/>
  <c r="H86" i="28"/>
  <c r="G86" i="28"/>
  <c r="F86" i="28"/>
  <c r="E86" i="28"/>
  <c r="P85" i="28"/>
  <c r="O85" i="28"/>
  <c r="N85" i="28"/>
  <c r="M85" i="28"/>
  <c r="L85" i="28"/>
  <c r="K85" i="28"/>
  <c r="J85" i="28"/>
  <c r="I85" i="28"/>
  <c r="H85" i="28"/>
  <c r="G85" i="28"/>
  <c r="F85" i="28"/>
  <c r="E85" i="28"/>
  <c r="P84" i="28"/>
  <c r="O84" i="28"/>
  <c r="N84" i="28"/>
  <c r="M84" i="28"/>
  <c r="L84" i="28"/>
  <c r="K84" i="28"/>
  <c r="J84" i="28"/>
  <c r="I84" i="28"/>
  <c r="H84" i="28"/>
  <c r="G84" i="28"/>
  <c r="F84" i="28"/>
  <c r="E84" i="28"/>
  <c r="P83" i="28"/>
  <c r="O83" i="28"/>
  <c r="N83" i="28"/>
  <c r="M83" i="28"/>
  <c r="L83" i="28"/>
  <c r="K83" i="28"/>
  <c r="J83" i="28"/>
  <c r="I83" i="28"/>
  <c r="H83" i="28"/>
  <c r="G83" i="28"/>
  <c r="F83" i="28"/>
  <c r="E83" i="28"/>
  <c r="P82" i="28"/>
  <c r="O82" i="28"/>
  <c r="N82" i="28"/>
  <c r="M82" i="28"/>
  <c r="L82" i="28"/>
  <c r="K82" i="28"/>
  <c r="J82" i="28"/>
  <c r="I82" i="28"/>
  <c r="H82" i="28"/>
  <c r="G82" i="28"/>
  <c r="F82" i="28"/>
  <c r="E82" i="28"/>
  <c r="AE162" i="29" l="1"/>
  <c r="AD162" i="29"/>
  <c r="AC162" i="29"/>
  <c r="AB162" i="29"/>
  <c r="AA162" i="29"/>
  <c r="Z162" i="29"/>
  <c r="Y162" i="29"/>
  <c r="X162" i="29"/>
  <c r="W162" i="29"/>
  <c r="V162" i="29"/>
  <c r="U162" i="29"/>
  <c r="T162" i="29"/>
  <c r="P162" i="29"/>
  <c r="O162" i="29"/>
  <c r="N162" i="29"/>
  <c r="M162" i="29"/>
  <c r="L162" i="29"/>
  <c r="K162" i="29"/>
  <c r="J162" i="29"/>
  <c r="I162" i="29"/>
  <c r="H162" i="29"/>
  <c r="G162" i="29"/>
  <c r="F162" i="29"/>
  <c r="E162" i="29"/>
  <c r="AE161" i="29"/>
  <c r="AD161" i="29"/>
  <c r="AC161" i="29"/>
  <c r="AB161" i="29"/>
  <c r="AA161" i="29"/>
  <c r="Z161" i="29"/>
  <c r="Y161" i="29"/>
  <c r="X161" i="29"/>
  <c r="W161" i="29"/>
  <c r="V161" i="29"/>
  <c r="U161" i="29"/>
  <c r="T161" i="29"/>
  <c r="P161" i="29"/>
  <c r="O161" i="29"/>
  <c r="N161" i="29"/>
  <c r="M161" i="29"/>
  <c r="L161" i="29"/>
  <c r="K161" i="29"/>
  <c r="J161" i="29"/>
  <c r="I161" i="29"/>
  <c r="H161" i="29"/>
  <c r="G161" i="29"/>
  <c r="F161" i="29"/>
  <c r="E161" i="29"/>
  <c r="AE160" i="29"/>
  <c r="AD160" i="29"/>
  <c r="AC160" i="29"/>
  <c r="AB160" i="29"/>
  <c r="AA160" i="29"/>
  <c r="Z160" i="29"/>
  <c r="Y160" i="29"/>
  <c r="X160" i="29"/>
  <c r="W160" i="29"/>
  <c r="V160" i="29"/>
  <c r="U160" i="29"/>
  <c r="T160" i="29"/>
  <c r="P160" i="29"/>
  <c r="O160" i="29"/>
  <c r="N160" i="29"/>
  <c r="M160" i="29"/>
  <c r="L160" i="29"/>
  <c r="K160" i="29"/>
  <c r="J160" i="29"/>
  <c r="I160" i="29"/>
  <c r="H160" i="29"/>
  <c r="G160" i="29"/>
  <c r="F160" i="29"/>
  <c r="E160" i="29"/>
  <c r="AE159" i="29"/>
  <c r="AD159" i="29"/>
  <c r="AC159" i="29"/>
  <c r="AB159" i="29"/>
  <c r="AA159" i="29"/>
  <c r="Z159" i="29"/>
  <c r="Y159" i="29"/>
  <c r="X159" i="29"/>
  <c r="W159" i="29"/>
  <c r="V159" i="29"/>
  <c r="U159" i="29"/>
  <c r="T159" i="29"/>
  <c r="P159" i="29"/>
  <c r="O159" i="29"/>
  <c r="N159" i="29"/>
  <c r="M159" i="29"/>
  <c r="L159" i="29"/>
  <c r="K159" i="29"/>
  <c r="J159" i="29"/>
  <c r="I159" i="29"/>
  <c r="H159" i="29"/>
  <c r="G159" i="29"/>
  <c r="F159" i="29"/>
  <c r="E159" i="29"/>
  <c r="AE156" i="29"/>
  <c r="AD156" i="29"/>
  <c r="AC156" i="29"/>
  <c r="AB156" i="29"/>
  <c r="AA156" i="29"/>
  <c r="Z156" i="29"/>
  <c r="Y156" i="29"/>
  <c r="X156" i="29"/>
  <c r="W156" i="29"/>
  <c r="V156" i="29"/>
  <c r="U156" i="29"/>
  <c r="T156" i="29"/>
  <c r="P156" i="29"/>
  <c r="O156" i="29"/>
  <c r="N156" i="29"/>
  <c r="M156" i="29"/>
  <c r="L156" i="29"/>
  <c r="K156" i="29"/>
  <c r="J156" i="29"/>
  <c r="I156" i="29"/>
  <c r="H156" i="29"/>
  <c r="G156" i="29"/>
  <c r="F156" i="29"/>
  <c r="E156" i="29"/>
  <c r="AW155" i="29"/>
  <c r="AE155" i="29"/>
  <c r="AD155" i="29"/>
  <c r="AC155" i="29"/>
  <c r="AB155" i="29"/>
  <c r="AA155" i="29"/>
  <c r="Z155" i="29"/>
  <c r="Y155" i="29"/>
  <c r="X155" i="29"/>
  <c r="W155" i="29"/>
  <c r="V155" i="29"/>
  <c r="U155" i="29"/>
  <c r="T155" i="29"/>
  <c r="P155" i="29"/>
  <c r="O155" i="29"/>
  <c r="N155" i="29"/>
  <c r="M155" i="29"/>
  <c r="L155" i="29"/>
  <c r="AV155" i="29" s="1"/>
  <c r="K155" i="29"/>
  <c r="J155" i="29"/>
  <c r="I155" i="29"/>
  <c r="H155" i="29"/>
  <c r="G155" i="29"/>
  <c r="F155" i="29"/>
  <c r="E155" i="29"/>
  <c r="AE154" i="29"/>
  <c r="AD154" i="29"/>
  <c r="AC154" i="29"/>
  <c r="AB154" i="29"/>
  <c r="Z154" i="29"/>
  <c r="Y154" i="29"/>
  <c r="X154" i="29"/>
  <c r="W154" i="29"/>
  <c r="AL154" i="29" s="1"/>
  <c r="V154" i="29"/>
  <c r="U154" i="29"/>
  <c r="T154" i="29"/>
  <c r="P154" i="29"/>
  <c r="O154" i="29"/>
  <c r="N154" i="29"/>
  <c r="M154" i="29"/>
  <c r="L154" i="29"/>
  <c r="AP154" i="29" s="1"/>
  <c r="K154" i="29"/>
  <c r="J154" i="29"/>
  <c r="AN154" i="29" s="1"/>
  <c r="I154" i="29"/>
  <c r="H154" i="29"/>
  <c r="G154" i="29"/>
  <c r="F154" i="29"/>
  <c r="AJ154" i="29" s="1"/>
  <c r="E154" i="29"/>
  <c r="AE153" i="29"/>
  <c r="AD153" i="29"/>
  <c r="AC153" i="29"/>
  <c r="AB153" i="29"/>
  <c r="Z153" i="29"/>
  <c r="Y153" i="29"/>
  <c r="X153" i="29"/>
  <c r="AM153" i="29" s="1"/>
  <c r="W153" i="29"/>
  <c r="V153" i="29"/>
  <c r="U153" i="29"/>
  <c r="T153" i="29"/>
  <c r="AI153" i="29" s="1"/>
  <c r="P153" i="29"/>
  <c r="O153" i="29"/>
  <c r="N153" i="29"/>
  <c r="M153" i="29"/>
  <c r="L153" i="29"/>
  <c r="AP153" i="29" s="1"/>
  <c r="K153" i="29"/>
  <c r="AO153" i="29" s="1"/>
  <c r="J153" i="29"/>
  <c r="I153" i="29"/>
  <c r="H153" i="29"/>
  <c r="G153" i="29"/>
  <c r="AK153" i="29" s="1"/>
  <c r="F153" i="29"/>
  <c r="E153" i="29"/>
  <c r="AE150" i="29"/>
  <c r="AD150" i="29"/>
  <c r="AC150" i="29"/>
  <c r="AB150" i="29"/>
  <c r="AA150" i="29"/>
  <c r="Z150" i="29"/>
  <c r="Y150" i="29"/>
  <c r="X150" i="29"/>
  <c r="W150" i="29"/>
  <c r="V150" i="29"/>
  <c r="U150" i="29"/>
  <c r="T150" i="29"/>
  <c r="P150" i="29"/>
  <c r="O150" i="29"/>
  <c r="N150" i="29"/>
  <c r="M150" i="29"/>
  <c r="L150" i="29"/>
  <c r="K150" i="29"/>
  <c r="J150" i="29"/>
  <c r="I150" i="29"/>
  <c r="H150" i="29"/>
  <c r="G150" i="29"/>
  <c r="F150" i="29"/>
  <c r="E150" i="29"/>
  <c r="AE149" i="29"/>
  <c r="AT149" i="29" s="1"/>
  <c r="AD149" i="29"/>
  <c r="AC149" i="29"/>
  <c r="AB149" i="29"/>
  <c r="AA149" i="29"/>
  <c r="Z149" i="29"/>
  <c r="Y149" i="29"/>
  <c r="X149" i="29"/>
  <c r="W149" i="29"/>
  <c r="V149" i="29"/>
  <c r="U149" i="29"/>
  <c r="T149" i="29"/>
  <c r="P149" i="29"/>
  <c r="O149" i="29"/>
  <c r="N149" i="29"/>
  <c r="M149" i="29"/>
  <c r="L149" i="29"/>
  <c r="K149" i="29"/>
  <c r="J149" i="29"/>
  <c r="I149" i="29"/>
  <c r="H149" i="29"/>
  <c r="G149" i="29"/>
  <c r="F149" i="29"/>
  <c r="E149" i="29"/>
  <c r="AE148" i="29"/>
  <c r="AD148" i="29"/>
  <c r="AC148" i="29"/>
  <c r="AB148" i="29"/>
  <c r="AA148" i="29"/>
  <c r="Z148" i="29"/>
  <c r="Y148" i="29"/>
  <c r="X148" i="29"/>
  <c r="W148" i="29"/>
  <c r="V148" i="29"/>
  <c r="U148" i="29"/>
  <c r="T148" i="29"/>
  <c r="P148" i="29"/>
  <c r="O148" i="29"/>
  <c r="N148" i="29"/>
  <c r="M148" i="29"/>
  <c r="L148" i="29"/>
  <c r="K148" i="29"/>
  <c r="J148" i="29"/>
  <c r="I148" i="29"/>
  <c r="H148" i="29"/>
  <c r="G148" i="29"/>
  <c r="F148" i="29"/>
  <c r="E148" i="29"/>
  <c r="AE147" i="29"/>
  <c r="AD147" i="29"/>
  <c r="AC147" i="29"/>
  <c r="AR147" i="29" s="1"/>
  <c r="AB147" i="29"/>
  <c r="AA147" i="29"/>
  <c r="Z147" i="29"/>
  <c r="Y147" i="29"/>
  <c r="X147" i="29"/>
  <c r="W147" i="29"/>
  <c r="V147" i="29"/>
  <c r="U147" i="29"/>
  <c r="AW147" i="29" s="1"/>
  <c r="T147" i="29"/>
  <c r="P147" i="29"/>
  <c r="O147" i="29"/>
  <c r="N147" i="29"/>
  <c r="M147" i="29"/>
  <c r="L147" i="29"/>
  <c r="K147" i="29"/>
  <c r="J147" i="29"/>
  <c r="I147" i="29"/>
  <c r="H147" i="29"/>
  <c r="G147" i="29"/>
  <c r="F147" i="29"/>
  <c r="E147" i="29"/>
  <c r="AE146" i="29"/>
  <c r="AD146" i="29"/>
  <c r="AC146" i="29"/>
  <c r="AB146" i="29"/>
  <c r="AQ146" i="29" s="1"/>
  <c r="AA146" i="29"/>
  <c r="Z146" i="29"/>
  <c r="Y146" i="29"/>
  <c r="X146" i="29"/>
  <c r="W146" i="29"/>
  <c r="V146" i="29"/>
  <c r="U146" i="29"/>
  <c r="T146" i="29"/>
  <c r="P146" i="29"/>
  <c r="O146" i="29"/>
  <c r="N146" i="29"/>
  <c r="M146" i="29"/>
  <c r="L146" i="29"/>
  <c r="K146" i="29"/>
  <c r="J146" i="29"/>
  <c r="I146" i="29"/>
  <c r="AM146" i="29" s="1"/>
  <c r="H146" i="29"/>
  <c r="G146" i="29"/>
  <c r="F146" i="29"/>
  <c r="E146" i="29"/>
  <c r="AE145" i="29"/>
  <c r="AD145" i="29"/>
  <c r="AC145" i="29"/>
  <c r="AB145" i="29"/>
  <c r="AA145" i="29"/>
  <c r="Z145" i="29"/>
  <c r="Y145" i="29"/>
  <c r="X145" i="29"/>
  <c r="W145" i="29"/>
  <c r="V145" i="29"/>
  <c r="U145" i="29"/>
  <c r="T145" i="29"/>
  <c r="P145" i="29"/>
  <c r="AT145" i="29" s="1"/>
  <c r="O145" i="29"/>
  <c r="N145" i="29"/>
  <c r="M145" i="29"/>
  <c r="L145" i="29"/>
  <c r="AP145" i="29" s="1"/>
  <c r="K145" i="29"/>
  <c r="J145" i="29"/>
  <c r="I145" i="29"/>
  <c r="H145" i="29"/>
  <c r="G145" i="29"/>
  <c r="F145" i="29"/>
  <c r="E145" i="29"/>
  <c r="AE142" i="29"/>
  <c r="AT142" i="29" s="1"/>
  <c r="AD142" i="29"/>
  <c r="AC142" i="29"/>
  <c r="AB142" i="29"/>
  <c r="AA142" i="29"/>
  <c r="Z142" i="29"/>
  <c r="Y142" i="29"/>
  <c r="X142" i="29"/>
  <c r="W142" i="29"/>
  <c r="V142" i="29"/>
  <c r="U142" i="29"/>
  <c r="T142" i="29"/>
  <c r="P142" i="29"/>
  <c r="O142" i="29"/>
  <c r="N142" i="29"/>
  <c r="M142" i="29"/>
  <c r="L142" i="29"/>
  <c r="AP142" i="29" s="1"/>
  <c r="K142" i="29"/>
  <c r="J142" i="29"/>
  <c r="I142" i="29"/>
  <c r="H142" i="29"/>
  <c r="G142" i="29"/>
  <c r="F142" i="29"/>
  <c r="E142" i="29"/>
  <c r="AE141" i="29"/>
  <c r="AD141" i="29"/>
  <c r="AC141" i="29"/>
  <c r="AB141" i="29"/>
  <c r="AA141" i="29"/>
  <c r="Z141" i="29"/>
  <c r="Y141" i="29"/>
  <c r="X141" i="29"/>
  <c r="W141" i="29"/>
  <c r="V141" i="29"/>
  <c r="U141" i="29"/>
  <c r="T141" i="29"/>
  <c r="P141" i="29"/>
  <c r="O141" i="29"/>
  <c r="N141" i="29"/>
  <c r="M141" i="29"/>
  <c r="L141" i="29"/>
  <c r="K141" i="29"/>
  <c r="AO141" i="29" s="1"/>
  <c r="J141" i="29"/>
  <c r="I141" i="29"/>
  <c r="H141" i="29"/>
  <c r="G141" i="29"/>
  <c r="F141" i="29"/>
  <c r="E141" i="29"/>
  <c r="AE140" i="29"/>
  <c r="AD140" i="29"/>
  <c r="AC140" i="29"/>
  <c r="AB140" i="29"/>
  <c r="AA140" i="29"/>
  <c r="Z140" i="29"/>
  <c r="Y140" i="29"/>
  <c r="X140" i="29"/>
  <c r="W140" i="29"/>
  <c r="V140" i="29"/>
  <c r="U140" i="29"/>
  <c r="T140" i="29"/>
  <c r="P140" i="29"/>
  <c r="O140" i="29"/>
  <c r="N140" i="29"/>
  <c r="M140" i="29"/>
  <c r="L140" i="29"/>
  <c r="K140" i="29"/>
  <c r="J140" i="29"/>
  <c r="AN140" i="29" s="1"/>
  <c r="I140" i="29"/>
  <c r="H140" i="29"/>
  <c r="G140" i="29"/>
  <c r="F140" i="29"/>
  <c r="E140" i="29"/>
  <c r="AE139" i="29"/>
  <c r="AD139" i="29"/>
  <c r="AC139" i="29"/>
  <c r="AB139" i="29"/>
  <c r="AA139" i="29"/>
  <c r="Z139" i="29"/>
  <c r="Y139" i="29"/>
  <c r="X139" i="29"/>
  <c r="W139" i="29"/>
  <c r="V139" i="29"/>
  <c r="U139" i="29"/>
  <c r="T139" i="29"/>
  <c r="P139" i="29"/>
  <c r="O139" i="29"/>
  <c r="N139" i="29"/>
  <c r="M139" i="29"/>
  <c r="AQ139" i="29" s="1"/>
  <c r="L139" i="29"/>
  <c r="K139" i="29"/>
  <c r="J139" i="29"/>
  <c r="I139" i="29"/>
  <c r="AM139" i="29" s="1"/>
  <c r="H139" i="29"/>
  <c r="G139" i="29"/>
  <c r="F139" i="29"/>
  <c r="E139" i="29"/>
  <c r="AP138" i="29"/>
  <c r="AE138" i="29"/>
  <c r="AD138" i="29"/>
  <c r="AC138" i="29"/>
  <c r="AB138" i="29"/>
  <c r="AA138" i="29"/>
  <c r="Z138" i="29"/>
  <c r="Y138" i="29"/>
  <c r="X138" i="29"/>
  <c r="W138" i="29"/>
  <c r="V138" i="29"/>
  <c r="U138" i="29"/>
  <c r="T138" i="29"/>
  <c r="AW138" i="29" s="1"/>
  <c r="P138" i="29"/>
  <c r="AT138" i="29" s="1"/>
  <c r="O138" i="29"/>
  <c r="N138" i="29"/>
  <c r="M138" i="29"/>
  <c r="L138" i="29"/>
  <c r="K138" i="29"/>
  <c r="J138" i="29"/>
  <c r="I138" i="29"/>
  <c r="H138" i="29"/>
  <c r="AL138" i="29" s="1"/>
  <c r="G138" i="29"/>
  <c r="F138" i="29"/>
  <c r="E138" i="29"/>
  <c r="AE137" i="29"/>
  <c r="AD137" i="29"/>
  <c r="AS137" i="29" s="1"/>
  <c r="AC137" i="29"/>
  <c r="AB137" i="29"/>
  <c r="AA137" i="29"/>
  <c r="Z137" i="29"/>
  <c r="Y137" i="29"/>
  <c r="X137" i="29"/>
  <c r="W137" i="29"/>
  <c r="V137" i="29"/>
  <c r="AK137" i="29" s="1"/>
  <c r="U137" i="29"/>
  <c r="T137" i="29"/>
  <c r="P137" i="29"/>
  <c r="O137" i="29"/>
  <c r="N137" i="29"/>
  <c r="AR137" i="29" s="1"/>
  <c r="M137" i="29"/>
  <c r="L137" i="29"/>
  <c r="K137" i="29"/>
  <c r="J137" i="29"/>
  <c r="I137" i="29"/>
  <c r="H137" i="29"/>
  <c r="G137" i="29"/>
  <c r="F137" i="29"/>
  <c r="AJ137" i="29" s="1"/>
  <c r="E137" i="29"/>
  <c r="AE134" i="29"/>
  <c r="AD134" i="29"/>
  <c r="AC134" i="29"/>
  <c r="AB134" i="29"/>
  <c r="AA134" i="29"/>
  <c r="Z134" i="29"/>
  <c r="Y134" i="29"/>
  <c r="X134" i="29"/>
  <c r="W134" i="29"/>
  <c r="AL134" i="29" s="1"/>
  <c r="V134" i="29"/>
  <c r="U134" i="29"/>
  <c r="T134" i="29"/>
  <c r="P134" i="29"/>
  <c r="AT134" i="29" s="1"/>
  <c r="O134" i="29"/>
  <c r="AS134" i="29" s="1"/>
  <c r="N134" i="29"/>
  <c r="M134" i="29"/>
  <c r="L134" i="29"/>
  <c r="K134" i="29"/>
  <c r="J134" i="29"/>
  <c r="I134" i="29"/>
  <c r="H134" i="29"/>
  <c r="G134" i="29"/>
  <c r="AK134" i="29" s="1"/>
  <c r="F134" i="29"/>
  <c r="E134" i="29"/>
  <c r="D134" i="29"/>
  <c r="D137" i="29" s="1"/>
  <c r="AP133" i="29"/>
  <c r="AE133" i="29"/>
  <c r="AD133" i="29"/>
  <c r="AC133" i="29"/>
  <c r="AB133" i="29"/>
  <c r="AA133" i="29"/>
  <c r="Z133" i="29"/>
  <c r="Y133" i="29"/>
  <c r="X133" i="29"/>
  <c r="W133" i="29"/>
  <c r="AL133" i="29" s="1"/>
  <c r="V133" i="29"/>
  <c r="U133" i="29"/>
  <c r="T133" i="29"/>
  <c r="P133" i="29"/>
  <c r="AT133" i="29" s="1"/>
  <c r="O133" i="29"/>
  <c r="N133" i="29"/>
  <c r="M133" i="29"/>
  <c r="L133" i="29"/>
  <c r="K133" i="29"/>
  <c r="AO133" i="29" s="1"/>
  <c r="J133" i="29"/>
  <c r="I133" i="29"/>
  <c r="H133" i="29"/>
  <c r="G133" i="29"/>
  <c r="AK133" i="29" s="1"/>
  <c r="F133" i="29"/>
  <c r="E133" i="29"/>
  <c r="D133" i="29"/>
  <c r="AT132" i="29"/>
  <c r="AE132" i="29"/>
  <c r="AD132" i="29"/>
  <c r="AC132" i="29"/>
  <c r="AB132" i="29"/>
  <c r="AA132" i="29"/>
  <c r="Z132" i="29"/>
  <c r="Y132" i="29"/>
  <c r="X132" i="29"/>
  <c r="W132" i="29"/>
  <c r="V132" i="29"/>
  <c r="U132" i="29"/>
  <c r="T132" i="29"/>
  <c r="AW132" i="29" s="1"/>
  <c r="P132" i="29"/>
  <c r="O132" i="29"/>
  <c r="N132" i="29"/>
  <c r="M132" i="29"/>
  <c r="L132" i="29"/>
  <c r="K132" i="29"/>
  <c r="J132" i="29"/>
  <c r="I132" i="29"/>
  <c r="H132" i="29"/>
  <c r="G132" i="29"/>
  <c r="AK132" i="29" s="1"/>
  <c r="F132" i="29"/>
  <c r="E132" i="29"/>
  <c r="D132" i="29"/>
  <c r="AE131" i="29"/>
  <c r="AD131" i="29"/>
  <c r="AC131" i="29"/>
  <c r="AB131" i="29"/>
  <c r="AA131" i="29"/>
  <c r="Z131" i="29"/>
  <c r="Y131" i="29"/>
  <c r="X131" i="29"/>
  <c r="W131" i="29"/>
  <c r="V131" i="29"/>
  <c r="U131" i="29"/>
  <c r="T131" i="29"/>
  <c r="P131" i="29"/>
  <c r="O131" i="29"/>
  <c r="N131" i="29"/>
  <c r="M131" i="29"/>
  <c r="L131" i="29"/>
  <c r="K131" i="29"/>
  <c r="J131" i="29"/>
  <c r="I131" i="29"/>
  <c r="AM131" i="29" s="1"/>
  <c r="H131" i="29"/>
  <c r="G131" i="29"/>
  <c r="F131" i="29"/>
  <c r="E131" i="29"/>
  <c r="D131" i="29"/>
  <c r="AE130" i="29"/>
  <c r="AD130" i="29"/>
  <c r="AC130" i="29"/>
  <c r="AR130" i="29" s="1"/>
  <c r="AB130" i="29"/>
  <c r="AA130" i="29"/>
  <c r="Z130" i="29"/>
  <c r="Y130" i="29"/>
  <c r="X130" i="29"/>
  <c r="W130" i="29"/>
  <c r="V130" i="29"/>
  <c r="U130" i="29"/>
  <c r="T130" i="29"/>
  <c r="P130" i="29"/>
  <c r="O130" i="29"/>
  <c r="AS129" i="29" s="1"/>
  <c r="N130" i="29"/>
  <c r="M130" i="29"/>
  <c r="L130" i="29"/>
  <c r="K130" i="29"/>
  <c r="J130" i="29"/>
  <c r="I130" i="29"/>
  <c r="AM130" i="29" s="1"/>
  <c r="H130" i="29"/>
  <c r="G130" i="29"/>
  <c r="F130" i="29"/>
  <c r="E130" i="29"/>
  <c r="D130" i="29"/>
  <c r="AO129" i="29"/>
  <c r="AE129" i="29"/>
  <c r="AT129" i="29" s="1"/>
  <c r="AD129" i="29"/>
  <c r="AC129" i="29"/>
  <c r="AB129" i="29"/>
  <c r="AQ129" i="29" s="1"/>
  <c r="AA129" i="29"/>
  <c r="Z129" i="29"/>
  <c r="Y129" i="29"/>
  <c r="X129" i="29"/>
  <c r="W129" i="29"/>
  <c r="V129" i="29"/>
  <c r="U129" i="29"/>
  <c r="T129" i="29"/>
  <c r="AW129" i="29" s="1"/>
  <c r="P129" i="29"/>
  <c r="O129" i="29"/>
  <c r="N129" i="29"/>
  <c r="M129" i="29"/>
  <c r="L129" i="29"/>
  <c r="K129" i="29"/>
  <c r="J129" i="29"/>
  <c r="I129" i="29"/>
  <c r="H129" i="29"/>
  <c r="G129" i="29"/>
  <c r="AK129" i="29" s="1"/>
  <c r="F129" i="29"/>
  <c r="E129" i="29"/>
  <c r="D129" i="29"/>
  <c r="AE128" i="29"/>
  <c r="AD128" i="29"/>
  <c r="AC128" i="29"/>
  <c r="AB128" i="29"/>
  <c r="AA128" i="29"/>
  <c r="Z128" i="29"/>
  <c r="Y128" i="29"/>
  <c r="X128" i="29"/>
  <c r="W128" i="29"/>
  <c r="V128" i="29"/>
  <c r="U128" i="29"/>
  <c r="T128" i="29"/>
  <c r="P128" i="29"/>
  <c r="O128" i="29"/>
  <c r="AS128" i="29" s="1"/>
  <c r="N128" i="29"/>
  <c r="M128" i="29"/>
  <c r="L128" i="29"/>
  <c r="K128" i="29"/>
  <c r="J128" i="29"/>
  <c r="I128" i="29"/>
  <c r="H128" i="29"/>
  <c r="G128" i="29"/>
  <c r="AK128" i="29" s="1"/>
  <c r="F128" i="29"/>
  <c r="E128" i="29"/>
  <c r="D128" i="29"/>
  <c r="AE125" i="29"/>
  <c r="AD125" i="29"/>
  <c r="AC125" i="29"/>
  <c r="AB125" i="29"/>
  <c r="AA125" i="29"/>
  <c r="Z125" i="29"/>
  <c r="Y125" i="29"/>
  <c r="X125" i="29"/>
  <c r="W125" i="29"/>
  <c r="V125" i="29"/>
  <c r="U125" i="29"/>
  <c r="T125" i="29"/>
  <c r="P125" i="29"/>
  <c r="O125" i="29"/>
  <c r="N125" i="29"/>
  <c r="M125" i="29"/>
  <c r="AQ125" i="29" s="1"/>
  <c r="L125" i="29"/>
  <c r="K125" i="29"/>
  <c r="J125" i="29"/>
  <c r="I125" i="29"/>
  <c r="H125" i="29"/>
  <c r="G125" i="29"/>
  <c r="F125" i="29"/>
  <c r="E125" i="29"/>
  <c r="AE124" i="29"/>
  <c r="AD124" i="29"/>
  <c r="AC124" i="29"/>
  <c r="AB124" i="29"/>
  <c r="AA124" i="29"/>
  <c r="Z124" i="29"/>
  <c r="Y124" i="29"/>
  <c r="X124" i="29"/>
  <c r="W124" i="29"/>
  <c r="V124" i="29"/>
  <c r="U124" i="29"/>
  <c r="T124" i="29"/>
  <c r="P124" i="29"/>
  <c r="O124" i="29"/>
  <c r="AS124" i="29" s="1"/>
  <c r="N124" i="29"/>
  <c r="M124" i="29"/>
  <c r="L124" i="29"/>
  <c r="K124" i="29"/>
  <c r="J124" i="29"/>
  <c r="I124" i="29"/>
  <c r="AM124" i="29" s="1"/>
  <c r="AN124" i="29" s="1"/>
  <c r="AO124" i="29" s="1"/>
  <c r="AP124" i="29" s="1"/>
  <c r="H124" i="29"/>
  <c r="G124" i="29"/>
  <c r="F124" i="29"/>
  <c r="E124" i="29"/>
  <c r="AE123" i="29"/>
  <c r="AD123" i="29"/>
  <c r="AC123" i="29"/>
  <c r="AB123" i="29"/>
  <c r="AA123" i="29"/>
  <c r="Z123" i="29"/>
  <c r="Y123" i="29"/>
  <c r="X123" i="29"/>
  <c r="W123" i="29"/>
  <c r="V123" i="29"/>
  <c r="U123" i="29"/>
  <c r="T123" i="29"/>
  <c r="P123" i="29"/>
  <c r="AT123" i="29" s="1"/>
  <c r="O123" i="29"/>
  <c r="N123" i="29"/>
  <c r="M123" i="29"/>
  <c r="L123" i="29"/>
  <c r="AP123" i="29" s="1"/>
  <c r="K123" i="29"/>
  <c r="J123" i="29"/>
  <c r="I123" i="29"/>
  <c r="H123" i="29"/>
  <c r="AL123" i="29" s="1"/>
  <c r="G123" i="29"/>
  <c r="F123" i="29"/>
  <c r="E123" i="29"/>
  <c r="AE122" i="29"/>
  <c r="AD122" i="29"/>
  <c r="AC122" i="29"/>
  <c r="AB122" i="29"/>
  <c r="AA122" i="29"/>
  <c r="Z122" i="29"/>
  <c r="Y122" i="29"/>
  <c r="X122" i="29"/>
  <c r="W122" i="29"/>
  <c r="V122" i="29"/>
  <c r="U122" i="29"/>
  <c r="T122" i="29"/>
  <c r="P122" i="29"/>
  <c r="O122" i="29"/>
  <c r="N122" i="29"/>
  <c r="M122" i="29"/>
  <c r="L122" i="29"/>
  <c r="AP122" i="29" s="1"/>
  <c r="K122" i="29"/>
  <c r="AO122" i="29" s="1"/>
  <c r="J122" i="29"/>
  <c r="I122" i="29"/>
  <c r="H122" i="29"/>
  <c r="G122" i="29"/>
  <c r="AK122" i="29" s="1"/>
  <c r="F122" i="29"/>
  <c r="E122" i="29"/>
  <c r="AC119" i="29"/>
  <c r="AE118" i="29"/>
  <c r="AD118" i="29"/>
  <c r="AC118" i="29"/>
  <c r="AB118" i="29"/>
  <c r="AA118" i="29"/>
  <c r="Z118" i="29"/>
  <c r="Y118" i="29"/>
  <c r="AN118" i="29" s="1"/>
  <c r="X118" i="29"/>
  <c r="W118" i="29"/>
  <c r="V118" i="29"/>
  <c r="U118" i="29"/>
  <c r="T118" i="29"/>
  <c r="P118" i="29"/>
  <c r="O118" i="29"/>
  <c r="N118" i="29"/>
  <c r="M118" i="29"/>
  <c r="L118" i="29"/>
  <c r="K118" i="29"/>
  <c r="AO118" i="29" s="1"/>
  <c r="J118" i="29"/>
  <c r="I118" i="29"/>
  <c r="H118" i="29"/>
  <c r="G118" i="29"/>
  <c r="F118" i="29"/>
  <c r="E118" i="29"/>
  <c r="AN117" i="29"/>
  <c r="AE117" i="29"/>
  <c r="AD117" i="29"/>
  <c r="AC117" i="29"/>
  <c r="AB117" i="29"/>
  <c r="AA117" i="29"/>
  <c r="AP117" i="29" s="1"/>
  <c r="Z117" i="29"/>
  <c r="Y117" i="29"/>
  <c r="X117" i="29"/>
  <c r="W117" i="29"/>
  <c r="V117" i="29"/>
  <c r="U117" i="29"/>
  <c r="T117" i="29"/>
  <c r="AW117" i="29" s="1"/>
  <c r="P117" i="29"/>
  <c r="O117" i="29"/>
  <c r="N117" i="29"/>
  <c r="M117" i="29"/>
  <c r="L117" i="29"/>
  <c r="K117" i="29"/>
  <c r="J117" i="29"/>
  <c r="I117" i="29"/>
  <c r="H117" i="29"/>
  <c r="G117" i="29"/>
  <c r="F117" i="29"/>
  <c r="E117" i="29"/>
  <c r="AV117" i="29" s="1"/>
  <c r="AE116" i="29"/>
  <c r="AD116" i="29"/>
  <c r="AS116" i="29" s="1"/>
  <c r="AC116" i="29"/>
  <c r="AB116" i="29"/>
  <c r="AA116" i="29"/>
  <c r="Z116" i="29"/>
  <c r="AO116" i="29" s="1"/>
  <c r="Y116" i="29"/>
  <c r="Y119" i="29" s="1"/>
  <c r="X116" i="29"/>
  <c r="W116" i="29"/>
  <c r="V116" i="29"/>
  <c r="U116" i="29"/>
  <c r="T116" i="29"/>
  <c r="P116" i="29"/>
  <c r="AT116" i="29" s="1"/>
  <c r="O116" i="29"/>
  <c r="N116" i="29"/>
  <c r="M116" i="29"/>
  <c r="L116" i="29"/>
  <c r="K116" i="29"/>
  <c r="J116" i="29"/>
  <c r="I116" i="29"/>
  <c r="H116" i="29"/>
  <c r="G116" i="29"/>
  <c r="F116" i="29"/>
  <c r="E116" i="29"/>
  <c r="AE115" i="29"/>
  <c r="AD115" i="29"/>
  <c r="AC115" i="29"/>
  <c r="AR115" i="29" s="1"/>
  <c r="AB115" i="29"/>
  <c r="AA115" i="29"/>
  <c r="Z115" i="29"/>
  <c r="Y115" i="29"/>
  <c r="X115" i="29"/>
  <c r="W115" i="29"/>
  <c r="V115" i="29"/>
  <c r="U115" i="29"/>
  <c r="T115" i="29"/>
  <c r="P115" i="29"/>
  <c r="O115" i="29"/>
  <c r="N115" i="29"/>
  <c r="M115" i="29"/>
  <c r="L115" i="29"/>
  <c r="K115" i="29"/>
  <c r="J115" i="29"/>
  <c r="I115" i="29"/>
  <c r="H115" i="29"/>
  <c r="AL115" i="29" s="1"/>
  <c r="G115" i="29"/>
  <c r="F115" i="29"/>
  <c r="E115" i="29"/>
  <c r="AV114" i="29"/>
  <c r="AV121" i="29" s="1"/>
  <c r="AV127" i="29" s="1"/>
  <c r="AV136" i="29" s="1"/>
  <c r="AV144" i="29" s="1"/>
  <c r="AV152" i="29" s="1"/>
  <c r="AV158" i="29" s="1"/>
  <c r="AO112" i="29"/>
  <c r="AE112" i="29"/>
  <c r="AD112" i="29"/>
  <c r="AC112" i="29"/>
  <c r="AB112" i="29"/>
  <c r="AA112" i="29"/>
  <c r="Z112" i="29"/>
  <c r="Y112" i="29"/>
  <c r="X112" i="29"/>
  <c r="W112" i="29"/>
  <c r="V112" i="29"/>
  <c r="U112" i="29"/>
  <c r="T112" i="29"/>
  <c r="P112" i="29"/>
  <c r="O112" i="29"/>
  <c r="N112" i="29"/>
  <c r="M112" i="29"/>
  <c r="L112" i="29"/>
  <c r="K112" i="29"/>
  <c r="J112" i="29"/>
  <c r="AN112" i="29" s="1"/>
  <c r="I112" i="29"/>
  <c r="H112" i="29"/>
  <c r="G112" i="29"/>
  <c r="F112" i="29"/>
  <c r="AJ112" i="29" s="1"/>
  <c r="E112" i="29"/>
  <c r="AE111" i="29"/>
  <c r="AD111" i="29"/>
  <c r="AC111" i="29"/>
  <c r="AB111" i="29"/>
  <c r="AA111" i="29"/>
  <c r="Z111" i="29"/>
  <c r="AO111" i="29" s="1"/>
  <c r="Y111" i="29"/>
  <c r="AN111" i="29" s="1"/>
  <c r="X111" i="29"/>
  <c r="W111" i="29"/>
  <c r="V111" i="29"/>
  <c r="U111" i="29"/>
  <c r="T111" i="29"/>
  <c r="P111" i="29"/>
  <c r="O111" i="29"/>
  <c r="N111" i="29"/>
  <c r="M111" i="29"/>
  <c r="L111" i="29"/>
  <c r="K111" i="29"/>
  <c r="J111" i="29"/>
  <c r="I111" i="29"/>
  <c r="H111" i="29"/>
  <c r="G111" i="29"/>
  <c r="F111" i="29"/>
  <c r="E111" i="29"/>
  <c r="AQ110" i="29"/>
  <c r="AP110" i="29"/>
  <c r="AD110" i="29"/>
  <c r="AC110" i="29"/>
  <c r="AB110" i="29"/>
  <c r="AA110" i="29"/>
  <c r="Z110" i="29"/>
  <c r="Y110" i="29"/>
  <c r="X110" i="29"/>
  <c r="W110" i="29"/>
  <c r="V110" i="29"/>
  <c r="U110" i="29"/>
  <c r="T110" i="29"/>
  <c r="AI110" i="29" s="1"/>
  <c r="P110" i="29"/>
  <c r="AT110" i="29" s="1"/>
  <c r="O110" i="29"/>
  <c r="N110" i="29"/>
  <c r="M110" i="29"/>
  <c r="L110" i="29"/>
  <c r="K110" i="29"/>
  <c r="J110" i="29"/>
  <c r="I110" i="29"/>
  <c r="AM110" i="29" s="1"/>
  <c r="H110" i="29"/>
  <c r="AL110" i="29" s="1"/>
  <c r="G110" i="29"/>
  <c r="F110" i="29"/>
  <c r="E110" i="29"/>
  <c r="AE109" i="29"/>
  <c r="AD109" i="29"/>
  <c r="AS109" i="29" s="1"/>
  <c r="AC109" i="29"/>
  <c r="AB109" i="29"/>
  <c r="AA109" i="29"/>
  <c r="Z109" i="29"/>
  <c r="Y109" i="29"/>
  <c r="X109" i="29"/>
  <c r="W109" i="29"/>
  <c r="V109" i="29"/>
  <c r="AK109" i="29" s="1"/>
  <c r="U109" i="29"/>
  <c r="T109" i="29"/>
  <c r="P109" i="29"/>
  <c r="O109" i="29"/>
  <c r="N109" i="29"/>
  <c r="M109" i="29"/>
  <c r="L109" i="29"/>
  <c r="K109" i="29"/>
  <c r="J109" i="29"/>
  <c r="I109" i="29"/>
  <c r="H109" i="29"/>
  <c r="G109" i="29"/>
  <c r="F109" i="29"/>
  <c r="E109" i="29"/>
  <c r="AV108" i="29"/>
  <c r="AE106" i="29"/>
  <c r="AD106" i="29"/>
  <c r="AC106" i="29"/>
  <c r="AB106" i="29"/>
  <c r="Z106" i="29"/>
  <c r="Y106" i="29"/>
  <c r="X106" i="29"/>
  <c r="W106" i="29"/>
  <c r="V106" i="29"/>
  <c r="U106" i="29"/>
  <c r="T106" i="29"/>
  <c r="P106" i="29"/>
  <c r="O106" i="29"/>
  <c r="N106" i="29"/>
  <c r="M106" i="29"/>
  <c r="L106" i="29"/>
  <c r="AP106" i="29" s="1"/>
  <c r="K106" i="29"/>
  <c r="AO106" i="29" s="1"/>
  <c r="J106" i="29"/>
  <c r="I106" i="29"/>
  <c r="H106" i="29"/>
  <c r="G106" i="29"/>
  <c r="AK106" i="29" s="1"/>
  <c r="F106" i="29"/>
  <c r="E106" i="29"/>
  <c r="AE105" i="29"/>
  <c r="AD105" i="29"/>
  <c r="AC105" i="29"/>
  <c r="AB105" i="29"/>
  <c r="Z105" i="29"/>
  <c r="Y105" i="29"/>
  <c r="AW105" i="29" s="1"/>
  <c r="X105" i="29"/>
  <c r="W105" i="29"/>
  <c r="V105" i="29"/>
  <c r="U105" i="29"/>
  <c r="T105" i="29"/>
  <c r="P105" i="29"/>
  <c r="O105" i="29"/>
  <c r="N105" i="29"/>
  <c r="M105" i="29"/>
  <c r="L105" i="29"/>
  <c r="AP105" i="29" s="1"/>
  <c r="K105" i="29"/>
  <c r="J105" i="29"/>
  <c r="I105" i="29"/>
  <c r="AM105" i="29" s="1"/>
  <c r="H105" i="29"/>
  <c r="G105" i="29"/>
  <c r="F105" i="29"/>
  <c r="E105" i="29"/>
  <c r="AI105" i="29" s="1"/>
  <c r="AK104" i="29"/>
  <c r="AE104" i="29"/>
  <c r="AD104" i="29"/>
  <c r="AC104" i="29"/>
  <c r="AB104" i="29"/>
  <c r="Z104" i="29"/>
  <c r="AO104" i="29" s="1"/>
  <c r="Y104" i="29"/>
  <c r="AW104" i="29" s="1"/>
  <c r="X104" i="29"/>
  <c r="W104" i="29"/>
  <c r="V104" i="29"/>
  <c r="U104" i="29"/>
  <c r="T104" i="29"/>
  <c r="P104" i="29"/>
  <c r="O104" i="29"/>
  <c r="N104" i="29"/>
  <c r="AR104" i="29" s="1"/>
  <c r="M104" i="29"/>
  <c r="L104" i="29"/>
  <c r="AP104" i="29" s="1"/>
  <c r="K104" i="29"/>
  <c r="J104" i="29"/>
  <c r="I104" i="29"/>
  <c r="H104" i="29"/>
  <c r="G104" i="29"/>
  <c r="F104" i="29"/>
  <c r="AJ104" i="29" s="1"/>
  <c r="E104" i="29"/>
  <c r="AQ101" i="29"/>
  <c r="AP101" i="29"/>
  <c r="AT101" i="29"/>
  <c r="AL101" i="29"/>
  <c r="AK101" i="29"/>
  <c r="AT100" i="29"/>
  <c r="AS100" i="29"/>
  <c r="AK100" i="29"/>
  <c r="AJ100" i="29"/>
  <c r="AW100" i="29"/>
  <c r="AP100" i="29"/>
  <c r="AO100" i="29"/>
  <c r="AV100" i="29"/>
  <c r="AN99" i="29"/>
  <c r="AW99" i="29"/>
  <c r="AS99" i="29"/>
  <c r="AO99" i="29"/>
  <c r="AT98" i="29"/>
  <c r="AW98" i="29"/>
  <c r="AJ98" i="29"/>
  <c r="AP97" i="29"/>
  <c r="AS97" i="29"/>
  <c r="AT97" i="29"/>
  <c r="AO97" i="29"/>
  <c r="AM97" i="29"/>
  <c r="AL97" i="29"/>
  <c r="AI97" i="29"/>
  <c r="AW96" i="29"/>
  <c r="AN96" i="29"/>
  <c r="AM96" i="29"/>
  <c r="AW95" i="29"/>
  <c r="AM95" i="29"/>
  <c r="AV95" i="29"/>
  <c r="AW94" i="29"/>
  <c r="AT94" i="29"/>
  <c r="AL94" i="29"/>
  <c r="AO93" i="29"/>
  <c r="AS93" i="29"/>
  <c r="AK93" i="29"/>
  <c r="AW92" i="29"/>
  <c r="AM92" i="29"/>
  <c r="AT89" i="29"/>
  <c r="AL89" i="29"/>
  <c r="AE89" i="29"/>
  <c r="AD89" i="29"/>
  <c r="AC89" i="29"/>
  <c r="AB89" i="29"/>
  <c r="AA89" i="29"/>
  <c r="Z89" i="29"/>
  <c r="Y89" i="29"/>
  <c r="X89" i="29"/>
  <c r="W89" i="29"/>
  <c r="V89" i="29"/>
  <c r="U89" i="29"/>
  <c r="T89" i="29"/>
  <c r="P89" i="29"/>
  <c r="O89" i="29"/>
  <c r="N89" i="29"/>
  <c r="M89" i="29"/>
  <c r="L89" i="29"/>
  <c r="K89" i="29"/>
  <c r="J89" i="29"/>
  <c r="I89" i="29"/>
  <c r="H89" i="29"/>
  <c r="G89" i="29"/>
  <c r="F89" i="29"/>
  <c r="E89" i="29"/>
  <c r="AE88" i="29"/>
  <c r="AD88" i="29"/>
  <c r="AC88" i="29"/>
  <c r="AB88" i="29"/>
  <c r="AA88" i="29"/>
  <c r="Z88" i="29"/>
  <c r="Y88" i="29"/>
  <c r="X88" i="29"/>
  <c r="W88" i="29"/>
  <c r="V88" i="29"/>
  <c r="U88" i="29"/>
  <c r="T88" i="29"/>
  <c r="P88" i="29"/>
  <c r="O88" i="29"/>
  <c r="AS88" i="29" s="1"/>
  <c r="N88" i="29"/>
  <c r="M88" i="29"/>
  <c r="L88" i="29"/>
  <c r="K88" i="29"/>
  <c r="J88" i="29"/>
  <c r="I88" i="29"/>
  <c r="H88" i="29"/>
  <c r="G88" i="29"/>
  <c r="AK88" i="29" s="1"/>
  <c r="F88" i="29"/>
  <c r="E88" i="29"/>
  <c r="AE87" i="29"/>
  <c r="AD87" i="29"/>
  <c r="AC87" i="29"/>
  <c r="AB87" i="29"/>
  <c r="AA87" i="29"/>
  <c r="Z87" i="29"/>
  <c r="AO87" i="29" s="1"/>
  <c r="Y87" i="29"/>
  <c r="X87" i="29"/>
  <c r="W87" i="29"/>
  <c r="V87" i="29"/>
  <c r="U87" i="29"/>
  <c r="T87" i="29"/>
  <c r="P87" i="29"/>
  <c r="O87" i="29"/>
  <c r="AS87" i="29" s="1"/>
  <c r="N87" i="29"/>
  <c r="M87" i="29"/>
  <c r="L87" i="29"/>
  <c r="K87" i="29"/>
  <c r="J87" i="29"/>
  <c r="I87" i="29"/>
  <c r="H87" i="29"/>
  <c r="G87" i="29"/>
  <c r="AK87" i="29" s="1"/>
  <c r="F87" i="29"/>
  <c r="E87" i="29"/>
  <c r="AE86" i="29"/>
  <c r="AD86" i="29"/>
  <c r="AC86" i="29"/>
  <c r="AB86" i="29"/>
  <c r="AA86" i="29"/>
  <c r="Z86" i="29"/>
  <c r="Y86" i="29"/>
  <c r="AN86" i="29" s="1"/>
  <c r="X86" i="29"/>
  <c r="W86" i="29"/>
  <c r="V86" i="29"/>
  <c r="U86" i="29"/>
  <c r="AW86" i="29" s="1"/>
  <c r="T86" i="29"/>
  <c r="P86" i="29"/>
  <c r="O86" i="29"/>
  <c r="N86" i="29"/>
  <c r="M86" i="29"/>
  <c r="L86" i="29"/>
  <c r="K86" i="29"/>
  <c r="J86" i="29"/>
  <c r="I86" i="29"/>
  <c r="H86" i="29"/>
  <c r="G86" i="29"/>
  <c r="F86" i="29"/>
  <c r="E86" i="29"/>
  <c r="AT85" i="29"/>
  <c r="AE85" i="29"/>
  <c r="AD85" i="29"/>
  <c r="AC85" i="29"/>
  <c r="AB85" i="29"/>
  <c r="AA85" i="29"/>
  <c r="Z85" i="29"/>
  <c r="Y85" i="29"/>
  <c r="X85" i="29"/>
  <c r="W85" i="29"/>
  <c r="V85" i="29"/>
  <c r="U85" i="29"/>
  <c r="T85" i="29"/>
  <c r="P85" i="29"/>
  <c r="O85" i="29"/>
  <c r="N85" i="29"/>
  <c r="AR85" i="29" s="1"/>
  <c r="M85" i="29"/>
  <c r="AQ85" i="29" s="1"/>
  <c r="L85" i="29"/>
  <c r="K85" i="29"/>
  <c r="J85" i="29"/>
  <c r="AN85" i="29" s="1"/>
  <c r="I85" i="29"/>
  <c r="H85" i="29"/>
  <c r="AL85" i="29" s="1"/>
  <c r="G85" i="29"/>
  <c r="F85" i="29"/>
  <c r="E85" i="29"/>
  <c r="AE84" i="29"/>
  <c r="AE83" i="29" s="1"/>
  <c r="AD84" i="29"/>
  <c r="AC84" i="29"/>
  <c r="AC83" i="29" s="1"/>
  <c r="AB84" i="29"/>
  <c r="AA84" i="29"/>
  <c r="AA83" i="29" s="1"/>
  <c r="Z84" i="29"/>
  <c r="Y84" i="29"/>
  <c r="Y83" i="29" s="1"/>
  <c r="X84" i="29"/>
  <c r="W84" i="29"/>
  <c r="W83" i="29" s="1"/>
  <c r="V84" i="29"/>
  <c r="U84" i="29"/>
  <c r="U83" i="29" s="1"/>
  <c r="T84" i="29"/>
  <c r="P84" i="29"/>
  <c r="P83" i="29" s="1"/>
  <c r="O84" i="29"/>
  <c r="N84" i="29"/>
  <c r="N83" i="29" s="1"/>
  <c r="M84" i="29"/>
  <c r="L84" i="29"/>
  <c r="L83" i="29" s="1"/>
  <c r="K84" i="29"/>
  <c r="J84" i="29"/>
  <c r="J83" i="29" s="1"/>
  <c r="I84" i="29"/>
  <c r="I83" i="29" s="1"/>
  <c r="H84" i="29"/>
  <c r="H83" i="29" s="1"/>
  <c r="G84" i="29"/>
  <c r="F84" i="29"/>
  <c r="F83" i="29" s="1"/>
  <c r="E84" i="29"/>
  <c r="AB83" i="29"/>
  <c r="X83" i="29"/>
  <c r="T83" i="29"/>
  <c r="M83" i="29"/>
  <c r="AE82" i="29"/>
  <c r="AD82" i="29"/>
  <c r="AC82" i="29"/>
  <c r="AB82" i="29"/>
  <c r="AA82" i="29"/>
  <c r="Z82" i="29"/>
  <c r="Y82" i="29"/>
  <c r="X82" i="29"/>
  <c r="W82" i="29"/>
  <c r="V82" i="29"/>
  <c r="U82" i="29"/>
  <c r="T82" i="29"/>
  <c r="P82" i="29"/>
  <c r="O82" i="29"/>
  <c r="N82" i="29"/>
  <c r="M82" i="29"/>
  <c r="L82" i="29"/>
  <c r="K82" i="29"/>
  <c r="J82" i="29"/>
  <c r="I82" i="29"/>
  <c r="H82" i="29"/>
  <c r="G82" i="29"/>
  <c r="F82" i="29"/>
  <c r="E82" i="29"/>
  <c r="AE79" i="29"/>
  <c r="AD79" i="29"/>
  <c r="AC79" i="29"/>
  <c r="AB79" i="29"/>
  <c r="AA79" i="29"/>
  <c r="Z79" i="29"/>
  <c r="Y79" i="29"/>
  <c r="X79" i="29"/>
  <c r="W79" i="29"/>
  <c r="V79" i="29"/>
  <c r="U79" i="29"/>
  <c r="T79" i="29"/>
  <c r="P79" i="29"/>
  <c r="O79" i="29"/>
  <c r="N79" i="29"/>
  <c r="M79" i="29"/>
  <c r="L79" i="29"/>
  <c r="K79" i="29"/>
  <c r="J79" i="29"/>
  <c r="I79" i="29"/>
  <c r="H79" i="29"/>
  <c r="G79" i="29"/>
  <c r="F79" i="29"/>
  <c r="E79" i="29"/>
  <c r="AE78" i="29"/>
  <c r="AD78" i="29"/>
  <c r="AC78" i="29"/>
  <c r="AB78" i="29"/>
  <c r="AA78" i="29"/>
  <c r="Z78" i="29"/>
  <c r="Y78" i="29"/>
  <c r="X78" i="29"/>
  <c r="W78" i="29"/>
  <c r="V78" i="29"/>
  <c r="U78" i="29"/>
  <c r="T78" i="29"/>
  <c r="P78" i="29"/>
  <c r="O78" i="29"/>
  <c r="N78" i="29"/>
  <c r="M78" i="29"/>
  <c r="L78" i="29"/>
  <c r="K78" i="29"/>
  <c r="J78" i="29"/>
  <c r="I78" i="29"/>
  <c r="H78" i="29"/>
  <c r="G78" i="29"/>
  <c r="F78" i="29"/>
  <c r="E78" i="29"/>
  <c r="AE77" i="29"/>
  <c r="AD77" i="29"/>
  <c r="AC77" i="29"/>
  <c r="AR77" i="29" s="1"/>
  <c r="AB77" i="29"/>
  <c r="AA77" i="29"/>
  <c r="Z77" i="29"/>
  <c r="Y77" i="29"/>
  <c r="X77" i="29"/>
  <c r="W77" i="29"/>
  <c r="V77" i="29"/>
  <c r="U77" i="29"/>
  <c r="AW77" i="29" s="1"/>
  <c r="T77" i="29"/>
  <c r="P77" i="29"/>
  <c r="O77" i="29"/>
  <c r="N77" i="29"/>
  <c r="M77" i="29"/>
  <c r="L77" i="29"/>
  <c r="K77" i="29"/>
  <c r="J77" i="29"/>
  <c r="I77" i="29"/>
  <c r="H77" i="29"/>
  <c r="G77" i="29"/>
  <c r="F77" i="29"/>
  <c r="E77" i="29"/>
  <c r="AE76" i="29"/>
  <c r="AD76" i="29"/>
  <c r="AC76" i="29"/>
  <c r="AB76" i="29"/>
  <c r="AA76" i="29"/>
  <c r="Z76" i="29"/>
  <c r="Y76" i="29"/>
  <c r="X76" i="29"/>
  <c r="W76" i="29"/>
  <c r="V76" i="29"/>
  <c r="U76" i="29"/>
  <c r="T76" i="29"/>
  <c r="P76" i="29"/>
  <c r="O76" i="29"/>
  <c r="N76" i="29"/>
  <c r="M76" i="29"/>
  <c r="AQ76" i="29" s="1"/>
  <c r="L76" i="29"/>
  <c r="K76" i="29"/>
  <c r="J76" i="29"/>
  <c r="I76" i="29"/>
  <c r="AM76" i="29" s="1"/>
  <c r="H76" i="29"/>
  <c r="G76" i="29"/>
  <c r="F76" i="29"/>
  <c r="E76" i="29"/>
  <c r="AV76" i="29" s="1"/>
  <c r="AE75" i="29"/>
  <c r="AD75" i="29"/>
  <c r="AC75" i="29"/>
  <c r="AB75" i="29"/>
  <c r="AA75" i="29"/>
  <c r="Z75" i="29"/>
  <c r="Y75" i="29"/>
  <c r="X75" i="29"/>
  <c r="W75" i="29"/>
  <c r="V75" i="29"/>
  <c r="U75" i="29"/>
  <c r="T75" i="29"/>
  <c r="P75" i="29"/>
  <c r="AT75" i="29" s="1"/>
  <c r="O75" i="29"/>
  <c r="N75" i="29"/>
  <c r="M75" i="29"/>
  <c r="L75" i="29"/>
  <c r="AP75" i="29" s="1"/>
  <c r="K75" i="29"/>
  <c r="J75" i="29"/>
  <c r="I75" i="29"/>
  <c r="H75" i="29"/>
  <c r="G75" i="29"/>
  <c r="F75" i="29"/>
  <c r="E75" i="29"/>
  <c r="AE74" i="29"/>
  <c r="AD74" i="29"/>
  <c r="AC74" i="29"/>
  <c r="AB74" i="29"/>
  <c r="AA74" i="29"/>
  <c r="Z74" i="29"/>
  <c r="Y74" i="29"/>
  <c r="X74" i="29"/>
  <c r="W74" i="29"/>
  <c r="V74" i="29"/>
  <c r="U74" i="29"/>
  <c r="T74" i="29"/>
  <c r="P74" i="29"/>
  <c r="O74" i="29"/>
  <c r="N74" i="29"/>
  <c r="M74" i="29"/>
  <c r="L74" i="29"/>
  <c r="K74" i="29"/>
  <c r="AO74" i="29" s="1"/>
  <c r="J74" i="29"/>
  <c r="I74" i="29"/>
  <c r="H74" i="29"/>
  <c r="G74" i="29"/>
  <c r="F74" i="29"/>
  <c r="E74" i="29"/>
  <c r="AE73" i="29"/>
  <c r="AD73" i="29"/>
  <c r="AC73" i="29"/>
  <c r="AB73" i="29"/>
  <c r="AA73" i="29"/>
  <c r="Z73" i="29"/>
  <c r="Y73" i="29"/>
  <c r="X73" i="29"/>
  <c r="W73" i="29"/>
  <c r="V73" i="29"/>
  <c r="U73" i="29"/>
  <c r="T73" i="29"/>
  <c r="P73" i="29"/>
  <c r="O73" i="29"/>
  <c r="N73" i="29"/>
  <c r="M73" i="29"/>
  <c r="L73" i="29"/>
  <c r="K73" i="29"/>
  <c r="J73" i="29"/>
  <c r="I73" i="29"/>
  <c r="H73" i="29"/>
  <c r="G73" i="29"/>
  <c r="F73" i="29"/>
  <c r="E73" i="29"/>
  <c r="AE72" i="29"/>
  <c r="AD72" i="29"/>
  <c r="AC72" i="29"/>
  <c r="AB72" i="29"/>
  <c r="AQ72" i="29" s="1"/>
  <c r="AA72" i="29"/>
  <c r="Z72" i="29"/>
  <c r="Y72" i="29"/>
  <c r="X72" i="29"/>
  <c r="W72" i="29"/>
  <c r="V72" i="29"/>
  <c r="U72" i="29"/>
  <c r="T72" i="29"/>
  <c r="P72" i="29"/>
  <c r="O72" i="29"/>
  <c r="N72" i="29"/>
  <c r="M72" i="29"/>
  <c r="L72" i="29"/>
  <c r="K72" i="29"/>
  <c r="J72" i="29"/>
  <c r="I72" i="29"/>
  <c r="AM72" i="29" s="1"/>
  <c r="H72" i="29"/>
  <c r="G72" i="29"/>
  <c r="F72" i="29"/>
  <c r="E72" i="29"/>
  <c r="AE71" i="29"/>
  <c r="AD71" i="29"/>
  <c r="AC71" i="29"/>
  <c r="AB71" i="29"/>
  <c r="AA71" i="29"/>
  <c r="Z71" i="29"/>
  <c r="Y71" i="29"/>
  <c r="X71" i="29"/>
  <c r="W71" i="29"/>
  <c r="V71" i="29"/>
  <c r="U71" i="29"/>
  <c r="T71" i="29"/>
  <c r="P71" i="29"/>
  <c r="O71" i="29"/>
  <c r="N71" i="29"/>
  <c r="M71" i="29"/>
  <c r="L71" i="29"/>
  <c r="K71" i="29"/>
  <c r="J71" i="29"/>
  <c r="I71" i="29"/>
  <c r="H71" i="29"/>
  <c r="G71" i="29"/>
  <c r="F71" i="29"/>
  <c r="E71" i="29"/>
  <c r="AK70" i="29"/>
  <c r="AE70" i="29"/>
  <c r="AD70" i="29"/>
  <c r="AC70" i="29"/>
  <c r="AB70" i="29"/>
  <c r="AA70" i="29"/>
  <c r="Z70" i="29"/>
  <c r="Y70" i="29"/>
  <c r="X70" i="29"/>
  <c r="W70" i="29"/>
  <c r="V70" i="29"/>
  <c r="U70" i="29"/>
  <c r="T70" i="29"/>
  <c r="P70" i="29"/>
  <c r="O70" i="29"/>
  <c r="N70" i="29"/>
  <c r="M70" i="29"/>
  <c r="L70" i="29"/>
  <c r="K70" i="29"/>
  <c r="AO70" i="29" s="1"/>
  <c r="J70" i="29"/>
  <c r="I70" i="29"/>
  <c r="H70" i="29"/>
  <c r="G70" i="29"/>
  <c r="F70" i="29"/>
  <c r="E70" i="29"/>
  <c r="AE69" i="29"/>
  <c r="AD69" i="29"/>
  <c r="AC69" i="29"/>
  <c r="AB69" i="29"/>
  <c r="AA69" i="29"/>
  <c r="Z69" i="29"/>
  <c r="Y69" i="29"/>
  <c r="X69" i="29"/>
  <c r="W69" i="29"/>
  <c r="V69" i="29"/>
  <c r="U69" i="29"/>
  <c r="T69" i="29"/>
  <c r="AW69" i="29" s="1"/>
  <c r="P69" i="29"/>
  <c r="O69" i="29"/>
  <c r="N69" i="29"/>
  <c r="AR69" i="29" s="1"/>
  <c r="M69" i="29"/>
  <c r="L69" i="29"/>
  <c r="K69" i="29"/>
  <c r="J69" i="29"/>
  <c r="I69" i="29"/>
  <c r="H69" i="29"/>
  <c r="G69" i="29"/>
  <c r="F69" i="29"/>
  <c r="AJ69" i="29" s="1"/>
  <c r="E69" i="29"/>
  <c r="AE66" i="29"/>
  <c r="AD66" i="29"/>
  <c r="AC66" i="29"/>
  <c r="AB66" i="29"/>
  <c r="AA66" i="29"/>
  <c r="Z66" i="29"/>
  <c r="AO66" i="29" s="1"/>
  <c r="Y66" i="29"/>
  <c r="X66" i="29"/>
  <c r="W66" i="29"/>
  <c r="V66" i="29"/>
  <c r="U66" i="29"/>
  <c r="AJ66" i="29" s="1"/>
  <c r="T66" i="29"/>
  <c r="P66" i="29"/>
  <c r="O66" i="29"/>
  <c r="AS66" i="29" s="1"/>
  <c r="N66" i="29"/>
  <c r="AR66" i="29" s="1"/>
  <c r="M66" i="29"/>
  <c r="L66" i="29"/>
  <c r="K66" i="29"/>
  <c r="J66" i="29"/>
  <c r="I66" i="29"/>
  <c r="H66" i="29"/>
  <c r="G66" i="29"/>
  <c r="AK66" i="29" s="1"/>
  <c r="F66" i="29"/>
  <c r="E66" i="29"/>
  <c r="AE65" i="29"/>
  <c r="AD65" i="29"/>
  <c r="AC65" i="29"/>
  <c r="AB65" i="29"/>
  <c r="AA65" i="29"/>
  <c r="Z65" i="29"/>
  <c r="Y65" i="29"/>
  <c r="AN65" i="29" s="1"/>
  <c r="X65" i="29"/>
  <c r="W65" i="29"/>
  <c r="V65" i="29"/>
  <c r="U65" i="29"/>
  <c r="AW65" i="29" s="1"/>
  <c r="T65" i="29"/>
  <c r="P65" i="29"/>
  <c r="O65" i="29"/>
  <c r="N65" i="29"/>
  <c r="M65" i="29"/>
  <c r="L65" i="29"/>
  <c r="K65" i="29"/>
  <c r="J65" i="29"/>
  <c r="I65" i="29"/>
  <c r="H65" i="29"/>
  <c r="G65" i="29"/>
  <c r="F65" i="29"/>
  <c r="E65" i="29"/>
  <c r="AE64" i="29"/>
  <c r="AD64" i="29"/>
  <c r="AC64" i="29"/>
  <c r="AB64" i="29"/>
  <c r="AA64" i="29"/>
  <c r="Z64" i="29"/>
  <c r="Y64" i="29"/>
  <c r="X64" i="29"/>
  <c r="W64" i="29"/>
  <c r="V64" i="29"/>
  <c r="U64" i="29"/>
  <c r="T64" i="29"/>
  <c r="P64" i="29"/>
  <c r="O64" i="29"/>
  <c r="N64" i="29"/>
  <c r="M64" i="29"/>
  <c r="L64" i="29"/>
  <c r="K64" i="29"/>
  <c r="J64" i="29"/>
  <c r="I64" i="29"/>
  <c r="AM64" i="29" s="1"/>
  <c r="H64" i="29"/>
  <c r="G64" i="29"/>
  <c r="F64" i="29"/>
  <c r="E64" i="29"/>
  <c r="AE61" i="29"/>
  <c r="AD61" i="29"/>
  <c r="AC61" i="29"/>
  <c r="AB61" i="29"/>
  <c r="AA61" i="29"/>
  <c r="Z61" i="29"/>
  <c r="Y61" i="29"/>
  <c r="AN61" i="29" s="1"/>
  <c r="X61" i="29"/>
  <c r="W61" i="29"/>
  <c r="V61" i="29"/>
  <c r="U61" i="29"/>
  <c r="T61" i="29"/>
  <c r="AW61" i="29" s="1"/>
  <c r="P61" i="29"/>
  <c r="O61" i="29"/>
  <c r="N61" i="29"/>
  <c r="M61" i="29"/>
  <c r="L61" i="29"/>
  <c r="K61" i="29"/>
  <c r="J61" i="29"/>
  <c r="I61" i="29"/>
  <c r="H61" i="29"/>
  <c r="G61" i="29"/>
  <c r="F61" i="29"/>
  <c r="E61" i="29"/>
  <c r="AE60" i="29"/>
  <c r="AD60" i="29"/>
  <c r="AC60" i="29"/>
  <c r="AB60" i="29"/>
  <c r="AA60" i="29"/>
  <c r="Z60" i="29"/>
  <c r="Y60" i="29"/>
  <c r="X60" i="29"/>
  <c r="W60" i="29"/>
  <c r="V60" i="29"/>
  <c r="U60" i="29"/>
  <c r="T60" i="29"/>
  <c r="P60" i="29"/>
  <c r="O60" i="29"/>
  <c r="N60" i="29"/>
  <c r="M60" i="29"/>
  <c r="L60" i="29"/>
  <c r="K60" i="29"/>
  <c r="J60" i="29"/>
  <c r="I60" i="29"/>
  <c r="AM60" i="29" s="1"/>
  <c r="H60" i="29"/>
  <c r="G60" i="29"/>
  <c r="F60" i="29"/>
  <c r="E60" i="29"/>
  <c r="AE59" i="29"/>
  <c r="AD59" i="29"/>
  <c r="AC59" i="29"/>
  <c r="AB59" i="29"/>
  <c r="AA59" i="29"/>
  <c r="Z59" i="29"/>
  <c r="Y59" i="29"/>
  <c r="X59" i="29"/>
  <c r="W59" i="29"/>
  <c r="V59" i="29"/>
  <c r="U59" i="29"/>
  <c r="T59" i="29"/>
  <c r="P59" i="29"/>
  <c r="AT59" i="29" s="1"/>
  <c r="O59" i="29"/>
  <c r="N59" i="29"/>
  <c r="M59" i="29"/>
  <c r="L59" i="29"/>
  <c r="K59" i="29"/>
  <c r="J59" i="29"/>
  <c r="I59" i="29"/>
  <c r="H59" i="29"/>
  <c r="AL59" i="29" s="1"/>
  <c r="G59" i="29"/>
  <c r="F59" i="29"/>
  <c r="E59" i="29"/>
  <c r="AS58" i="29"/>
  <c r="AK58" i="29"/>
  <c r="AE58" i="29"/>
  <c r="AD58" i="29"/>
  <c r="AC58" i="29"/>
  <c r="AB58" i="29"/>
  <c r="AA58" i="29"/>
  <c r="Z58" i="29"/>
  <c r="Y58" i="29"/>
  <c r="X58" i="29"/>
  <c r="W58" i="29"/>
  <c r="V58" i="29"/>
  <c r="U58" i="29"/>
  <c r="T58" i="29"/>
  <c r="P58" i="29"/>
  <c r="O58" i="29"/>
  <c r="N58" i="29"/>
  <c r="M58" i="29"/>
  <c r="L58" i="29"/>
  <c r="K58" i="29"/>
  <c r="J58" i="29"/>
  <c r="I58" i="29"/>
  <c r="H58" i="29"/>
  <c r="G58" i="29"/>
  <c r="F58" i="29"/>
  <c r="E58" i="29"/>
  <c r="AE57" i="29"/>
  <c r="AD57" i="29"/>
  <c r="AC57" i="29"/>
  <c r="AB57" i="29"/>
  <c r="AA57" i="29"/>
  <c r="Z57" i="29"/>
  <c r="Y57" i="29"/>
  <c r="X57" i="29"/>
  <c r="W57" i="29"/>
  <c r="V57" i="29"/>
  <c r="U57" i="29"/>
  <c r="T57" i="29"/>
  <c r="P57" i="29"/>
  <c r="O57" i="29"/>
  <c r="N57" i="29"/>
  <c r="M57" i="29"/>
  <c r="L57" i="29"/>
  <c r="K57" i="29"/>
  <c r="J57" i="29"/>
  <c r="I57" i="29"/>
  <c r="AM57" i="29" s="1"/>
  <c r="H57" i="29"/>
  <c r="G57" i="29"/>
  <c r="F57" i="29"/>
  <c r="E57" i="29"/>
  <c r="AO54" i="29"/>
  <c r="AD54" i="29"/>
  <c r="AA54" i="29"/>
  <c r="Z54" i="29"/>
  <c r="Y54" i="29"/>
  <c r="X54" i="29"/>
  <c r="W54" i="29"/>
  <c r="V54" i="29"/>
  <c r="U54" i="29"/>
  <c r="AW54" i="29" s="1"/>
  <c r="T54" i="29"/>
  <c r="P54" i="29"/>
  <c r="O54" i="29"/>
  <c r="N54" i="29"/>
  <c r="M54" i="29"/>
  <c r="L54" i="29"/>
  <c r="K54" i="29"/>
  <c r="J54" i="29"/>
  <c r="I54" i="29"/>
  <c r="H54" i="29"/>
  <c r="G54" i="29"/>
  <c r="F54" i="29"/>
  <c r="E54" i="29"/>
  <c r="AI53" i="29"/>
  <c r="AC53" i="29"/>
  <c r="AA53" i="29"/>
  <c r="Z53" i="29"/>
  <c r="Y53" i="29"/>
  <c r="X53" i="29"/>
  <c r="W53" i="29"/>
  <c r="V53" i="29"/>
  <c r="U53" i="29"/>
  <c r="T53" i="29"/>
  <c r="AW53" i="29" s="1"/>
  <c r="P53" i="29"/>
  <c r="O53" i="29"/>
  <c r="N53" i="29"/>
  <c r="M53" i="29"/>
  <c r="L53" i="29"/>
  <c r="K53" i="29"/>
  <c r="J53" i="29"/>
  <c r="I53" i="29"/>
  <c r="H53" i="29"/>
  <c r="G53" i="29"/>
  <c r="F53" i="29"/>
  <c r="AV53" i="29" s="1"/>
  <c r="E53" i="29"/>
  <c r="AA52" i="29"/>
  <c r="Z52" i="29"/>
  <c r="Y52" i="29"/>
  <c r="X52" i="29"/>
  <c r="W52" i="29"/>
  <c r="V52" i="29"/>
  <c r="U52" i="29"/>
  <c r="T52" i="29"/>
  <c r="P52" i="29"/>
  <c r="O52" i="29"/>
  <c r="N52" i="29"/>
  <c r="M52" i="29"/>
  <c r="L52" i="29"/>
  <c r="K52" i="29"/>
  <c r="J52" i="29"/>
  <c r="I52" i="29"/>
  <c r="H52" i="29"/>
  <c r="G52" i="29"/>
  <c r="F52" i="29"/>
  <c r="E52" i="29"/>
  <c r="AA49" i="29"/>
  <c r="Z49" i="29"/>
  <c r="AO49" i="29" s="1"/>
  <c r="Y49" i="29"/>
  <c r="X49" i="29"/>
  <c r="W49" i="29"/>
  <c r="V49" i="29"/>
  <c r="AK49" i="29" s="1"/>
  <c r="U49" i="29"/>
  <c r="T49" i="29"/>
  <c r="L49" i="29"/>
  <c r="K49" i="29"/>
  <c r="J49" i="29"/>
  <c r="I49" i="29"/>
  <c r="H49" i="29"/>
  <c r="G49" i="29"/>
  <c r="F49" i="29"/>
  <c r="E49" i="29"/>
  <c r="AI49" i="29" s="1"/>
  <c r="AA48" i="29"/>
  <c r="AP48" i="29" s="1"/>
  <c r="Z48" i="29"/>
  <c r="Y48" i="29"/>
  <c r="X48" i="29"/>
  <c r="W48" i="29"/>
  <c r="AL48" i="29" s="1"/>
  <c r="V48" i="29"/>
  <c r="U48" i="29"/>
  <c r="T48" i="29"/>
  <c r="L48" i="29"/>
  <c r="K48" i="29"/>
  <c r="AO48" i="29" s="1"/>
  <c r="J48" i="29"/>
  <c r="I48" i="29"/>
  <c r="H48" i="29"/>
  <c r="G48" i="29"/>
  <c r="F48" i="29"/>
  <c r="E48" i="29"/>
  <c r="AW47" i="29"/>
  <c r="AA47" i="29"/>
  <c r="Z47" i="29"/>
  <c r="Y47" i="29"/>
  <c r="X47" i="29"/>
  <c r="W47" i="29"/>
  <c r="V47" i="29"/>
  <c r="U47" i="29"/>
  <c r="T47" i="29"/>
  <c r="L47" i="29"/>
  <c r="K47" i="29"/>
  <c r="J47" i="29"/>
  <c r="AN47" i="29" s="1"/>
  <c r="I47" i="29"/>
  <c r="H47" i="29"/>
  <c r="G47" i="29"/>
  <c r="AK47" i="29" s="1"/>
  <c r="F47" i="29"/>
  <c r="AJ47" i="29" s="1"/>
  <c r="E47" i="29"/>
  <c r="AN44" i="29"/>
  <c r="AE44" i="29"/>
  <c r="AD44" i="29"/>
  <c r="AC44" i="29"/>
  <c r="AB44" i="29"/>
  <c r="AA44" i="29"/>
  <c r="AP44" i="29" s="1"/>
  <c r="Z44" i="29"/>
  <c r="AO44" i="29" s="1"/>
  <c r="Y44" i="29"/>
  <c r="X44" i="29"/>
  <c r="AM44" i="29" s="1"/>
  <c r="W44" i="29"/>
  <c r="AL44" i="29" s="1"/>
  <c r="V44" i="29"/>
  <c r="AK44" i="29" s="1"/>
  <c r="U44" i="29"/>
  <c r="AJ44" i="29" s="1"/>
  <c r="T44" i="29"/>
  <c r="AW44" i="29" s="1"/>
  <c r="AX44" i="29" s="1"/>
  <c r="AL43" i="29"/>
  <c r="AE43" i="29"/>
  <c r="AD43" i="29"/>
  <c r="AC43" i="29"/>
  <c r="AB43" i="29"/>
  <c r="AA43" i="29"/>
  <c r="Z43" i="29"/>
  <c r="Y43" i="29"/>
  <c r="X43" i="29"/>
  <c r="W43" i="29"/>
  <c r="V43" i="29"/>
  <c r="U43" i="29"/>
  <c r="T43" i="29"/>
  <c r="AW43" i="29" s="1"/>
  <c r="P43" i="29"/>
  <c r="O43" i="29"/>
  <c r="N43" i="29"/>
  <c r="M43" i="29"/>
  <c r="L43" i="29"/>
  <c r="K43" i="29"/>
  <c r="J43" i="29"/>
  <c r="I43" i="29"/>
  <c r="H43" i="29"/>
  <c r="G43" i="29"/>
  <c r="F43" i="29"/>
  <c r="E43" i="29"/>
  <c r="AV43" i="29" s="1"/>
  <c r="AE42" i="29"/>
  <c r="AD42" i="29"/>
  <c r="AC42" i="29"/>
  <c r="AB42" i="29"/>
  <c r="AA42" i="29"/>
  <c r="Z42" i="29"/>
  <c r="Y42" i="29"/>
  <c r="X42" i="29"/>
  <c r="W42" i="29"/>
  <c r="V42" i="29"/>
  <c r="U42" i="29"/>
  <c r="T42" i="29"/>
  <c r="P42" i="29"/>
  <c r="O42" i="29"/>
  <c r="N42" i="29"/>
  <c r="M42" i="29"/>
  <c r="L42" i="29"/>
  <c r="K42" i="29"/>
  <c r="J42" i="29"/>
  <c r="I42" i="29"/>
  <c r="H42" i="29"/>
  <c r="AL42" i="29" s="1"/>
  <c r="G42" i="29"/>
  <c r="F42" i="29"/>
  <c r="E42" i="29"/>
  <c r="AO41" i="29"/>
  <c r="AE41" i="29"/>
  <c r="AD41" i="29"/>
  <c r="AC41" i="29"/>
  <c r="AB41" i="29"/>
  <c r="AA41" i="29"/>
  <c r="Z41" i="29"/>
  <c r="Y41" i="29"/>
  <c r="X41" i="29"/>
  <c r="W41" i="29"/>
  <c r="V41" i="29"/>
  <c r="U41" i="29"/>
  <c r="AW41" i="29" s="1"/>
  <c r="T41" i="29"/>
  <c r="P41" i="29"/>
  <c r="O41" i="29"/>
  <c r="N41" i="29"/>
  <c r="M41" i="29"/>
  <c r="AQ41" i="29" s="1"/>
  <c r="L41" i="29"/>
  <c r="K41" i="29"/>
  <c r="J41" i="29"/>
  <c r="I41" i="29"/>
  <c r="H41" i="29"/>
  <c r="G41" i="29"/>
  <c r="F41" i="29"/>
  <c r="E41" i="29"/>
  <c r="AQ38" i="29"/>
  <c r="AE38" i="29"/>
  <c r="AD38" i="29"/>
  <c r="AC38" i="29"/>
  <c r="AB38" i="29"/>
  <c r="AA38" i="29"/>
  <c r="Z38" i="29"/>
  <c r="Y38" i="29"/>
  <c r="X38" i="29"/>
  <c r="W38" i="29"/>
  <c r="V38" i="29"/>
  <c r="U38" i="29"/>
  <c r="T38" i="29"/>
  <c r="P38" i="29"/>
  <c r="O38" i="29"/>
  <c r="N38" i="29"/>
  <c r="M38" i="29"/>
  <c r="L38" i="29"/>
  <c r="K38" i="29"/>
  <c r="AO38" i="29" s="1"/>
  <c r="J38" i="29"/>
  <c r="I38" i="29"/>
  <c r="H38" i="29"/>
  <c r="G38" i="29"/>
  <c r="F38" i="29"/>
  <c r="E38" i="29"/>
  <c r="AT37" i="29"/>
  <c r="AP37" i="29"/>
  <c r="AN37" i="29"/>
  <c r="AE37" i="29"/>
  <c r="AD37" i="29"/>
  <c r="AC37" i="29"/>
  <c r="AB37" i="29"/>
  <c r="AA37" i="29"/>
  <c r="Z37" i="29"/>
  <c r="Y37" i="29"/>
  <c r="X37" i="29"/>
  <c r="W37" i="29"/>
  <c r="V37" i="29"/>
  <c r="U37" i="29"/>
  <c r="T37" i="29"/>
  <c r="AW37" i="29" s="1"/>
  <c r="P37" i="29"/>
  <c r="O37" i="29"/>
  <c r="N37" i="29"/>
  <c r="M37" i="29"/>
  <c r="L37" i="29"/>
  <c r="K37" i="29"/>
  <c r="J37" i="29"/>
  <c r="I37" i="29"/>
  <c r="H37" i="29"/>
  <c r="G37" i="29"/>
  <c r="F37" i="29"/>
  <c r="E37" i="29"/>
  <c r="AO36" i="29"/>
  <c r="AE36" i="29"/>
  <c r="AD36" i="29"/>
  <c r="AC36" i="29"/>
  <c r="AB36" i="29"/>
  <c r="AA36" i="29"/>
  <c r="Z36" i="29"/>
  <c r="Y36" i="29"/>
  <c r="X36" i="29"/>
  <c r="W36" i="29"/>
  <c r="V36" i="29"/>
  <c r="U36" i="29"/>
  <c r="T36" i="29"/>
  <c r="P36" i="29"/>
  <c r="O36" i="29"/>
  <c r="AS36" i="29" s="1"/>
  <c r="N36" i="29"/>
  <c r="M36" i="29"/>
  <c r="L36" i="29"/>
  <c r="K36" i="29"/>
  <c r="J36" i="29"/>
  <c r="I36" i="29"/>
  <c r="AM36" i="29" s="1"/>
  <c r="H36" i="29"/>
  <c r="G36" i="29"/>
  <c r="F36" i="29"/>
  <c r="E36" i="29"/>
  <c r="AL35" i="29"/>
  <c r="AE35" i="29"/>
  <c r="AD35" i="29"/>
  <c r="AC35" i="29"/>
  <c r="AB35" i="29"/>
  <c r="AA35" i="29"/>
  <c r="Z35" i="29"/>
  <c r="Y35" i="29"/>
  <c r="X35" i="29"/>
  <c r="W35" i="29"/>
  <c r="V35" i="29"/>
  <c r="U35" i="29"/>
  <c r="AW35" i="29" s="1"/>
  <c r="T35" i="29"/>
  <c r="P35" i="29"/>
  <c r="O35" i="29"/>
  <c r="N35" i="29"/>
  <c r="AR35" i="29" s="1"/>
  <c r="M35" i="29"/>
  <c r="L35" i="29"/>
  <c r="K35" i="29"/>
  <c r="J35" i="29"/>
  <c r="AN35" i="29" s="1"/>
  <c r="I35" i="29"/>
  <c r="H35" i="29"/>
  <c r="G35" i="29"/>
  <c r="F35" i="29"/>
  <c r="E35" i="29"/>
  <c r="AE32" i="29"/>
  <c r="AD32" i="29"/>
  <c r="AC32" i="29"/>
  <c r="AB32" i="29"/>
  <c r="AA32" i="29"/>
  <c r="Z32" i="29"/>
  <c r="Y32" i="29"/>
  <c r="X32" i="29"/>
  <c r="W32" i="29"/>
  <c r="V32" i="29"/>
  <c r="U32" i="29"/>
  <c r="T32" i="29"/>
  <c r="P32" i="29"/>
  <c r="O32" i="29"/>
  <c r="N32" i="29"/>
  <c r="M32" i="29"/>
  <c r="L32" i="29"/>
  <c r="K32" i="29"/>
  <c r="AO32" i="29" s="1"/>
  <c r="J32" i="29"/>
  <c r="I32" i="29"/>
  <c r="H32" i="29"/>
  <c r="G32" i="29"/>
  <c r="AK32" i="29" s="1"/>
  <c r="F32" i="29"/>
  <c r="E32" i="29"/>
  <c r="AT31" i="29"/>
  <c r="AE31" i="29"/>
  <c r="AD31" i="29"/>
  <c r="AC31" i="29"/>
  <c r="AB31" i="29"/>
  <c r="AA31" i="29"/>
  <c r="Z31" i="29"/>
  <c r="Y31" i="29"/>
  <c r="X31" i="29"/>
  <c r="W31" i="29"/>
  <c r="V31" i="29"/>
  <c r="U31" i="29"/>
  <c r="T31" i="29"/>
  <c r="AW31" i="29" s="1"/>
  <c r="P31" i="29"/>
  <c r="O31" i="29"/>
  <c r="AS31" i="29" s="1"/>
  <c r="N31" i="29"/>
  <c r="AR31" i="29" s="1"/>
  <c r="M31" i="29"/>
  <c r="L31" i="29"/>
  <c r="K31" i="29"/>
  <c r="J31" i="29"/>
  <c r="I31" i="29"/>
  <c r="H31" i="29"/>
  <c r="G31" i="29"/>
  <c r="F31" i="29"/>
  <c r="E31" i="29"/>
  <c r="AE30" i="29"/>
  <c r="AD30" i="29"/>
  <c r="AC30" i="29"/>
  <c r="AC52" i="29" s="1"/>
  <c r="AR52" i="29" s="1"/>
  <c r="AB30" i="29"/>
  <c r="AB54" i="29" s="1"/>
  <c r="AA30" i="29"/>
  <c r="Z30" i="29"/>
  <c r="Y30" i="29"/>
  <c r="X30" i="29"/>
  <c r="W30" i="29"/>
  <c r="V30" i="29"/>
  <c r="U30" i="29"/>
  <c r="T30" i="29"/>
  <c r="AW30" i="29" s="1"/>
  <c r="P30" i="29"/>
  <c r="O30" i="29"/>
  <c r="N30" i="29"/>
  <c r="M30" i="29"/>
  <c r="L30" i="29"/>
  <c r="K30" i="29"/>
  <c r="J30" i="29"/>
  <c r="I30" i="29"/>
  <c r="H30" i="29"/>
  <c r="G30" i="29"/>
  <c r="F30" i="29"/>
  <c r="E30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AW29" i="29" s="1"/>
  <c r="P29" i="29"/>
  <c r="O29" i="29"/>
  <c r="N29" i="29"/>
  <c r="M29" i="29"/>
  <c r="L29" i="29"/>
  <c r="K29" i="29"/>
  <c r="J29" i="29"/>
  <c r="I29" i="29"/>
  <c r="H29" i="29"/>
  <c r="G29" i="29"/>
  <c r="F29" i="29"/>
  <c r="E29" i="29"/>
  <c r="AX28" i="29"/>
  <c r="AX34" i="29" s="1"/>
  <c r="AX40" i="29" s="1"/>
  <c r="AV28" i="29"/>
  <c r="AV34" i="29" s="1"/>
  <c r="AV56" i="29" s="1"/>
  <c r="AV63" i="29" s="1"/>
  <c r="AV68" i="29" s="1"/>
  <c r="AE26" i="29"/>
  <c r="AD26" i="29"/>
  <c r="AC26" i="29"/>
  <c r="AB26" i="29"/>
  <c r="AA26" i="29"/>
  <c r="Z26" i="29"/>
  <c r="Y26" i="29"/>
  <c r="X26" i="29"/>
  <c r="W26" i="29"/>
  <c r="V26" i="29"/>
  <c r="U26" i="29"/>
  <c r="T26" i="29"/>
  <c r="AW26" i="29" s="1"/>
  <c r="P26" i="29"/>
  <c r="O26" i="29"/>
  <c r="N26" i="29"/>
  <c r="M26" i="29"/>
  <c r="L26" i="29"/>
  <c r="K26" i="29"/>
  <c r="J26" i="29"/>
  <c r="I26" i="29"/>
  <c r="H26" i="29"/>
  <c r="G26" i="29"/>
  <c r="F26" i="29"/>
  <c r="E26" i="29"/>
  <c r="AV26" i="29" s="1"/>
  <c r="AE25" i="29"/>
  <c r="AD25" i="29"/>
  <c r="AC25" i="29"/>
  <c r="AB25" i="29"/>
  <c r="AA25" i="29"/>
  <c r="Z25" i="29"/>
  <c r="Y25" i="29"/>
  <c r="X25" i="29"/>
  <c r="W25" i="29"/>
  <c r="V25" i="29"/>
  <c r="U25" i="29"/>
  <c r="T25" i="29"/>
  <c r="AW25" i="29" s="1"/>
  <c r="P25" i="29"/>
  <c r="O25" i="29"/>
  <c r="N25" i="29"/>
  <c r="M25" i="29"/>
  <c r="L25" i="29"/>
  <c r="K25" i="29"/>
  <c r="J25" i="29"/>
  <c r="I25" i="29"/>
  <c r="H25" i="29"/>
  <c r="G25" i="29"/>
  <c r="F25" i="29"/>
  <c r="E25" i="29"/>
  <c r="AE24" i="29"/>
  <c r="AE47" i="29" s="1"/>
  <c r="AD24" i="29"/>
  <c r="AD49" i="29" s="1"/>
  <c r="AC24" i="29"/>
  <c r="AC47" i="29" s="1"/>
  <c r="AB24" i="29"/>
  <c r="AA24" i="29"/>
  <c r="Z24" i="29"/>
  <c r="Y24" i="29"/>
  <c r="X24" i="29"/>
  <c r="W24" i="29"/>
  <c r="V24" i="29"/>
  <c r="U24" i="29"/>
  <c r="AW24" i="29" s="1"/>
  <c r="T24" i="29"/>
  <c r="P24" i="29"/>
  <c r="P47" i="29" s="1"/>
  <c r="O24" i="29"/>
  <c r="O49" i="29" s="1"/>
  <c r="N24" i="29"/>
  <c r="M24" i="29"/>
  <c r="M49" i="29" s="1"/>
  <c r="L24" i="29"/>
  <c r="K24" i="29"/>
  <c r="J24" i="29"/>
  <c r="I24" i="29"/>
  <c r="H24" i="29"/>
  <c r="G24" i="29"/>
  <c r="F24" i="29"/>
  <c r="E24" i="29"/>
  <c r="AX23" i="29"/>
  <c r="AV23" i="29"/>
  <c r="AW16" i="29"/>
  <c r="AV16" i="29"/>
  <c r="AG16" i="29"/>
  <c r="AG15" i="29"/>
  <c r="AG14" i="29"/>
  <c r="R14" i="29"/>
  <c r="Y9" i="29"/>
  <c r="E9" i="29"/>
  <c r="AV64" i="29" l="1"/>
  <c r="AW74" i="29"/>
  <c r="AT106" i="29"/>
  <c r="AV110" i="29"/>
  <c r="G119" i="29"/>
  <c r="K119" i="29"/>
  <c r="O119" i="29"/>
  <c r="AD119" i="29"/>
  <c r="AV105" i="29"/>
  <c r="AW134" i="29"/>
  <c r="AW139" i="29"/>
  <c r="AV153" i="29"/>
  <c r="AX153" i="29" s="1"/>
  <c r="AQ153" i="29"/>
  <c r="AT154" i="29"/>
  <c r="AV156" i="29"/>
  <c r="AW156" i="29"/>
  <c r="AX156" i="29" s="1"/>
  <c r="AV66" i="29"/>
  <c r="AW70" i="29"/>
  <c r="AW72" i="29"/>
  <c r="AW79" i="29"/>
  <c r="AT105" i="29"/>
  <c r="AV111" i="29"/>
  <c r="AW111" i="29"/>
  <c r="AW112" i="29"/>
  <c r="AX112" i="29" s="1"/>
  <c r="F119" i="29"/>
  <c r="AW133" i="29"/>
  <c r="AW141" i="29"/>
  <c r="AW146" i="29"/>
  <c r="AV106" i="29"/>
  <c r="AW66" i="29"/>
  <c r="AV72" i="29"/>
  <c r="AW76" i="29"/>
  <c r="AX76" i="29" s="1"/>
  <c r="AW78" i="29"/>
  <c r="AW82" i="29"/>
  <c r="AV84" i="29"/>
  <c r="AW87" i="29"/>
  <c r="AV89" i="29"/>
  <c r="AW89" i="29"/>
  <c r="AX104" i="29"/>
  <c r="AS104" i="29"/>
  <c r="AR105" i="29"/>
  <c r="AW115" i="29"/>
  <c r="AW118" i="29"/>
  <c r="AW128" i="29"/>
  <c r="AX128" i="29" s="1"/>
  <c r="AW137" i="29"/>
  <c r="AV139" i="29"/>
  <c r="AS153" i="29"/>
  <c r="AV154" i="29"/>
  <c r="AX154" i="29" s="1"/>
  <c r="AR154" i="29"/>
  <c r="AV104" i="29"/>
  <c r="AV159" i="29"/>
  <c r="AW159" i="29"/>
  <c r="AX159" i="29" s="1"/>
  <c r="AV160" i="29"/>
  <c r="AV162" i="29"/>
  <c r="AW162" i="29"/>
  <c r="AW160" i="29"/>
  <c r="AX160" i="29" s="1"/>
  <c r="AW161" i="29"/>
  <c r="AT122" i="29"/>
  <c r="AQ123" i="29"/>
  <c r="AJ125" i="29"/>
  <c r="AL125" i="29"/>
  <c r="AP125" i="29"/>
  <c r="AV124" i="29"/>
  <c r="AV125" i="29"/>
  <c r="AV123" i="29"/>
  <c r="AW125" i="29"/>
  <c r="AW122" i="29"/>
  <c r="AV57" i="29"/>
  <c r="AW57" i="29"/>
  <c r="AV60" i="29"/>
  <c r="AM26" i="29"/>
  <c r="AK29" i="29"/>
  <c r="AO29" i="29"/>
  <c r="AS29" i="29"/>
  <c r="AK31" i="29"/>
  <c r="AO31" i="29"/>
  <c r="AM37" i="29"/>
  <c r="AQ37" i="29"/>
  <c r="AJ38" i="29"/>
  <c r="AR38" i="29"/>
  <c r="AI41" i="29"/>
  <c r="AM41" i="29"/>
  <c r="AK42" i="29"/>
  <c r="AK52" i="29"/>
  <c r="AO52" i="29"/>
  <c r="AQ60" i="29"/>
  <c r="AL70" i="29"/>
  <c r="AT70" i="29"/>
  <c r="AJ75" i="29"/>
  <c r="AL145" i="29"/>
  <c r="AO147" i="29"/>
  <c r="AS147" i="29"/>
  <c r="AL150" i="29"/>
  <c r="AP150" i="29"/>
  <c r="AT150" i="29"/>
  <c r="AM156" i="29"/>
  <c r="AQ156" i="29"/>
  <c r="AM160" i="29"/>
  <c r="AQ160" i="29"/>
  <c r="AV161" i="29"/>
  <c r="AI161" i="29"/>
  <c r="AM161" i="29"/>
  <c r="AQ161" i="29"/>
  <c r="AM162" i="29"/>
  <c r="AN24" i="29"/>
  <c r="AJ25" i="29"/>
  <c r="AN25" i="29"/>
  <c r="AR25" i="29"/>
  <c r="AJ26" i="29"/>
  <c r="AN26" i="29"/>
  <c r="AR26" i="29"/>
  <c r="AL29" i="29"/>
  <c r="AP29" i="29"/>
  <c r="AT29" i="29"/>
  <c r="AL30" i="29"/>
  <c r="AP30" i="29"/>
  <c r="AL31" i="29"/>
  <c r="AP31" i="29"/>
  <c r="AV32" i="29"/>
  <c r="AM32" i="29"/>
  <c r="AK35" i="29"/>
  <c r="AO35" i="29"/>
  <c r="AS35" i="29"/>
  <c r="AL36" i="29"/>
  <c r="AP36" i="29"/>
  <c r="AT36" i="29"/>
  <c r="AJ37" i="29"/>
  <c r="AR37" i="29"/>
  <c r="AK38" i="29"/>
  <c r="AS38" i="29"/>
  <c r="AV41" i="29"/>
  <c r="AN41" i="29"/>
  <c r="AR41" i="29"/>
  <c r="P48" i="29"/>
  <c r="AN69" i="29"/>
  <c r="AK73" i="29"/>
  <c r="AO73" i="29"/>
  <c r="AS73" i="29"/>
  <c r="AK74" i="29"/>
  <c r="AS74" i="29"/>
  <c r="AV24" i="29"/>
  <c r="AX24" i="29" s="1"/>
  <c r="AI24" i="29"/>
  <c r="AV25" i="29"/>
  <c r="AV37" i="29"/>
  <c r="AN38" i="29"/>
  <c r="AP70" i="29"/>
  <c r="AK147" i="29"/>
  <c r="AI148" i="29"/>
  <c r="AM148" i="29"/>
  <c r="AQ148" i="29"/>
  <c r="AM149" i="29"/>
  <c r="AQ149" i="29"/>
  <c r="AL153" i="29"/>
  <c r="AJ155" i="29"/>
  <c r="AN155" i="29"/>
  <c r="AR155" i="29"/>
  <c r="AM159" i="29"/>
  <c r="AQ159" i="29"/>
  <c r="AI160" i="29"/>
  <c r="AQ162" i="29"/>
  <c r="AK24" i="29"/>
  <c r="AO24" i="29"/>
  <c r="AK25" i="29"/>
  <c r="AO25" i="29"/>
  <c r="AS25" i="29"/>
  <c r="AK26" i="29"/>
  <c r="AO26" i="29"/>
  <c r="AS26" i="29"/>
  <c r="AV29" i="29"/>
  <c r="AM29" i="29"/>
  <c r="AQ29" i="29"/>
  <c r="AV30" i="29"/>
  <c r="AX30" i="29" s="1"/>
  <c r="AM30" i="29"/>
  <c r="AV31" i="29"/>
  <c r="AX31" i="29" s="1"/>
  <c r="AM31" i="29"/>
  <c r="AJ32" i="29"/>
  <c r="AN32" i="29"/>
  <c r="AP35" i="29"/>
  <c r="AT35" i="29"/>
  <c r="AV36" i="29"/>
  <c r="AQ36" i="29"/>
  <c r="AK37" i="29"/>
  <c r="AO37" i="29"/>
  <c r="AS37" i="29"/>
  <c r="AL38" i="29"/>
  <c r="AP38" i="29"/>
  <c r="AT38" i="29"/>
  <c r="AM43" i="29"/>
  <c r="AO47" i="29"/>
  <c r="AI58" i="29"/>
  <c r="AM58" i="29"/>
  <c r="AQ58" i="29"/>
  <c r="AK59" i="29"/>
  <c r="AO59" i="29"/>
  <c r="AS59" i="29"/>
  <c r="AK65" i="29"/>
  <c r="AO65" i="29"/>
  <c r="AS65" i="29"/>
  <c r="AI66" i="29"/>
  <c r="AM66" i="29"/>
  <c r="AQ66" i="29"/>
  <c r="AM24" i="29"/>
  <c r="AM25" i="29"/>
  <c r="AQ25" i="29"/>
  <c r="AQ26" i="29"/>
  <c r="AK30" i="29"/>
  <c r="AO30" i="29"/>
  <c r="AL32" i="29"/>
  <c r="AP32" i="29"/>
  <c r="AV38" i="29"/>
  <c r="AL24" i="29"/>
  <c r="AP24" i="29"/>
  <c r="AL25" i="29"/>
  <c r="AP25" i="29"/>
  <c r="AT25" i="29"/>
  <c r="AL26" i="29"/>
  <c r="AP26" i="29"/>
  <c r="AT26" i="29"/>
  <c r="AJ29" i="29"/>
  <c r="AN29" i="29"/>
  <c r="AR29" i="29"/>
  <c r="AJ30" i="29"/>
  <c r="AN30" i="29"/>
  <c r="AJ31" i="29"/>
  <c r="AN31" i="29"/>
  <c r="AI35" i="29"/>
  <c r="AM35" i="29"/>
  <c r="AQ35" i="29"/>
  <c r="AJ36" i="29"/>
  <c r="AN36" i="29"/>
  <c r="AR36" i="29"/>
  <c r="AL41" i="29"/>
  <c r="AP41" i="29"/>
  <c r="AT41" i="29"/>
  <c r="AJ53" i="29"/>
  <c r="AN53" i="29"/>
  <c r="AL54" i="29"/>
  <c r="AP54" i="29"/>
  <c r="AN57" i="29"/>
  <c r="AR57" i="29"/>
  <c r="AK61" i="29"/>
  <c r="AO61" i="29"/>
  <c r="AS61" i="29"/>
  <c r="AQ64" i="29"/>
  <c r="AJ71" i="29"/>
  <c r="AN71" i="29"/>
  <c r="AR71" i="29"/>
  <c r="AJ72" i="29"/>
  <c r="AN72" i="29"/>
  <c r="AR72" i="29"/>
  <c r="AL77" i="29"/>
  <c r="AP77" i="29"/>
  <c r="AT77" i="29"/>
  <c r="AN78" i="29"/>
  <c r="AR78" i="29"/>
  <c r="AJ79" i="29"/>
  <c r="AN79" i="29"/>
  <c r="AR79" i="29"/>
  <c r="AX82" i="29"/>
  <c r="AN82" i="29"/>
  <c r="AR82" i="29"/>
  <c r="AL86" i="29"/>
  <c r="AP86" i="29"/>
  <c r="AT86" i="29"/>
  <c r="AN87" i="29"/>
  <c r="AR87" i="29"/>
  <c r="AM89" i="29"/>
  <c r="AQ89" i="29"/>
  <c r="AK92" i="29"/>
  <c r="AO92" i="29"/>
  <c r="AS92" i="29"/>
  <c r="AO42" i="29"/>
  <c r="AJ43" i="29"/>
  <c r="AN43" i="29"/>
  <c r="AL47" i="29"/>
  <c r="AP47" i="29"/>
  <c r="AM48" i="29"/>
  <c r="AL49" i="29"/>
  <c r="AP49" i="29"/>
  <c r="AL52" i="29"/>
  <c r="AP52" i="29"/>
  <c r="AK53" i="29"/>
  <c r="AO53" i="29"/>
  <c r="AI54" i="29"/>
  <c r="AM54" i="29"/>
  <c r="AK57" i="29"/>
  <c r="AO57" i="29"/>
  <c r="AS57" i="29"/>
  <c r="AJ58" i="29"/>
  <c r="AN58" i="29"/>
  <c r="AR58" i="29"/>
  <c r="AP59" i="29"/>
  <c r="AJ60" i="29"/>
  <c r="AN60" i="29"/>
  <c r="AR60" i="29"/>
  <c r="AL61" i="29"/>
  <c r="AP61" i="29"/>
  <c r="AT61" i="29"/>
  <c r="AJ64" i="29"/>
  <c r="AN64" i="29"/>
  <c r="AR64" i="29"/>
  <c r="AL65" i="29"/>
  <c r="AP65" i="29"/>
  <c r="AT65" i="29"/>
  <c r="AX66" i="29"/>
  <c r="AN66" i="29"/>
  <c r="AK69" i="29"/>
  <c r="AO69" i="29"/>
  <c r="AS69" i="29"/>
  <c r="AV70" i="29"/>
  <c r="AX70" i="29" s="1"/>
  <c r="AI70" i="29"/>
  <c r="AM70" i="29"/>
  <c r="AQ70" i="29"/>
  <c r="AK71" i="29"/>
  <c r="AO71" i="29"/>
  <c r="AS71" i="29"/>
  <c r="AK72" i="29"/>
  <c r="AO72" i="29"/>
  <c r="AS72" i="29"/>
  <c r="AL73" i="29"/>
  <c r="AP73" i="29"/>
  <c r="AT73" i="29"/>
  <c r="AL74" i="29"/>
  <c r="AP74" i="29"/>
  <c r="AT74" i="29"/>
  <c r="AI77" i="29"/>
  <c r="AM77" i="29"/>
  <c r="AQ77" i="29"/>
  <c r="AO78" i="29"/>
  <c r="AS78" i="29"/>
  <c r="AK79" i="29"/>
  <c r="AO79" i="29"/>
  <c r="AS79" i="29"/>
  <c r="AK82" i="29"/>
  <c r="AO82" i="29"/>
  <c r="AS82" i="29"/>
  <c r="AK94" i="29"/>
  <c r="AO94" i="29"/>
  <c r="AS94" i="29"/>
  <c r="AL99" i="29"/>
  <c r="AP99" i="29"/>
  <c r="AT99" i="29"/>
  <c r="AO101" i="29"/>
  <c r="AS101" i="29"/>
  <c r="AK118" i="29"/>
  <c r="AL131" i="29"/>
  <c r="AP131" i="29"/>
  <c r="AT131" i="29"/>
  <c r="AJ134" i="29"/>
  <c r="AN134" i="29"/>
  <c r="AR134" i="29"/>
  <c r="AP42" i="29"/>
  <c r="AK43" i="29"/>
  <c r="AO43" i="29"/>
  <c r="AI47" i="29"/>
  <c r="AM47" i="29"/>
  <c r="AJ48" i="29"/>
  <c r="AN48" i="29"/>
  <c r="AM49" i="29"/>
  <c r="AV52" i="29"/>
  <c r="AM52" i="29"/>
  <c r="AI52" i="29"/>
  <c r="AL53" i="29"/>
  <c r="AP53" i="29"/>
  <c r="AN54" i="29"/>
  <c r="AL57" i="29"/>
  <c r="AP57" i="29"/>
  <c r="AT57" i="29"/>
  <c r="AO58" i="29"/>
  <c r="AM59" i="29"/>
  <c r="AQ59" i="29"/>
  <c r="AK60" i="29"/>
  <c r="AO60" i="29"/>
  <c r="AS60" i="29"/>
  <c r="AV61" i="29"/>
  <c r="AI61" i="29"/>
  <c r="AM61" i="29"/>
  <c r="AQ61" i="29"/>
  <c r="AK64" i="29"/>
  <c r="AO64" i="29"/>
  <c r="AS64" i="29"/>
  <c r="AV65" i="29"/>
  <c r="AI65" i="29"/>
  <c r="AM65" i="29"/>
  <c r="AQ65" i="29"/>
  <c r="AL69" i="29"/>
  <c r="AP69" i="29"/>
  <c r="AT69" i="29"/>
  <c r="AN70" i="29"/>
  <c r="AR70" i="29"/>
  <c r="AL71" i="29"/>
  <c r="AP71" i="29"/>
  <c r="AT71" i="29"/>
  <c r="AL72" i="29"/>
  <c r="AP72" i="29"/>
  <c r="AT72" i="29"/>
  <c r="AI73" i="29"/>
  <c r="AM73" i="29"/>
  <c r="AQ73" i="29"/>
  <c r="AI74" i="29"/>
  <c r="AM74" i="29"/>
  <c r="AQ74" i="29"/>
  <c r="AL75" i="29"/>
  <c r="AK76" i="29"/>
  <c r="AO76" i="29"/>
  <c r="AS76" i="29"/>
  <c r="AO88" i="29"/>
  <c r="AK96" i="29"/>
  <c r="AO96" i="29"/>
  <c r="AS96" i="29"/>
  <c r="AN98" i="29"/>
  <c r="AR98" i="29"/>
  <c r="AI109" i="29"/>
  <c r="AM109" i="29"/>
  <c r="AQ109" i="29"/>
  <c r="AX111" i="29"/>
  <c r="AI125" i="29"/>
  <c r="AM125" i="29"/>
  <c r="AK36" i="29"/>
  <c r="AL37" i="29"/>
  <c r="AI38" i="29"/>
  <c r="AM38" i="29"/>
  <c r="AK41" i="29"/>
  <c r="AS41" i="29"/>
  <c r="AI42" i="29"/>
  <c r="AM42" i="29"/>
  <c r="AP43" i="29"/>
  <c r="AK48" i="29"/>
  <c r="AJ49" i="29"/>
  <c r="AN49" i="29"/>
  <c r="AJ52" i="29"/>
  <c r="AN52" i="29"/>
  <c r="AM53" i="29"/>
  <c r="AK54" i="29"/>
  <c r="AI57" i="29"/>
  <c r="AQ57" i="29"/>
  <c r="AL58" i="29"/>
  <c r="AP58" i="29"/>
  <c r="AT58" i="29"/>
  <c r="AJ59" i="29"/>
  <c r="AN59" i="29"/>
  <c r="AR59" i="29"/>
  <c r="AL60" i="29"/>
  <c r="AP60" i="29"/>
  <c r="AT60" i="29"/>
  <c r="AJ61" i="29"/>
  <c r="AR61" i="29"/>
  <c r="AL64" i="29"/>
  <c r="AP64" i="29"/>
  <c r="AT64" i="29"/>
  <c r="AJ65" i="29"/>
  <c r="AR65" i="29"/>
  <c r="AL66" i="29"/>
  <c r="AP66" i="29"/>
  <c r="AT66" i="29"/>
  <c r="AV69" i="29"/>
  <c r="AS70" i="29"/>
  <c r="AM71" i="29"/>
  <c r="AQ71" i="29"/>
  <c r="AJ73" i="29"/>
  <c r="AN73" i="29"/>
  <c r="AR73" i="29"/>
  <c r="AN74" i="29"/>
  <c r="AR74" i="29"/>
  <c r="AM75" i="29"/>
  <c r="AQ75" i="29"/>
  <c r="AL76" i="29"/>
  <c r="AP76" i="29"/>
  <c r="AT76" i="29"/>
  <c r="AP85" i="29"/>
  <c r="AJ93" i="29"/>
  <c r="AN93" i="29"/>
  <c r="AR93" i="29"/>
  <c r="AQ95" i="29"/>
  <c r="AI100" i="29"/>
  <c r="AM100" i="29"/>
  <c r="AQ100" i="29"/>
  <c r="AV101" i="29"/>
  <c r="AI84" i="29"/>
  <c r="AM84" i="29"/>
  <c r="AQ84" i="29"/>
  <c r="AV85" i="29"/>
  <c r="AI85" i="29"/>
  <c r="AM85" i="29"/>
  <c r="AV86" i="29"/>
  <c r="AI86" i="29"/>
  <c r="AM86" i="29"/>
  <c r="AQ86" i="29"/>
  <c r="AL88" i="29"/>
  <c r="AP88" i="29"/>
  <c r="AT88" i="29"/>
  <c r="AJ89" i="29"/>
  <c r="AN89" i="29"/>
  <c r="AR89" i="29"/>
  <c r="AL92" i="29"/>
  <c r="AP92" i="29"/>
  <c r="AT92" i="29"/>
  <c r="AP94" i="29"/>
  <c r="AJ95" i="29"/>
  <c r="AN95" i="29"/>
  <c r="AR95" i="29"/>
  <c r="AL96" i="29"/>
  <c r="AP96" i="29"/>
  <c r="AT96" i="29"/>
  <c r="AK98" i="29"/>
  <c r="AO98" i="29"/>
  <c r="AV99" i="29"/>
  <c r="AX99" i="29" s="1"/>
  <c r="AN100" i="29"/>
  <c r="AR100" i="29"/>
  <c r="AJ105" i="29"/>
  <c r="AX105" i="29"/>
  <c r="AL106" i="29"/>
  <c r="AJ111" i="29"/>
  <c r="P119" i="29"/>
  <c r="AV116" i="29"/>
  <c r="AJ117" i="29"/>
  <c r="AL118" i="29"/>
  <c r="AP118" i="29"/>
  <c r="AN119" i="29"/>
  <c r="AS122" i="29"/>
  <c r="AL129" i="29"/>
  <c r="AP129" i="29"/>
  <c r="AJ130" i="29"/>
  <c r="AN130" i="29"/>
  <c r="AN137" i="29"/>
  <c r="AK139" i="29"/>
  <c r="AO139" i="29"/>
  <c r="AS139" i="29"/>
  <c r="AJ142" i="29"/>
  <c r="AN142" i="29"/>
  <c r="AR142" i="29"/>
  <c r="AV146" i="29"/>
  <c r="AN75" i="29"/>
  <c r="AR75" i="29"/>
  <c r="AJ77" i="29"/>
  <c r="AN77" i="29"/>
  <c r="AL78" i="29"/>
  <c r="AP78" i="29"/>
  <c r="AT78" i="29"/>
  <c r="AL79" i="29"/>
  <c r="AP79" i="29"/>
  <c r="AT79" i="29"/>
  <c r="AL82" i="29"/>
  <c r="AP82" i="29"/>
  <c r="AT82" i="29"/>
  <c r="AJ85" i="29"/>
  <c r="AJ86" i="29"/>
  <c r="AR86" i="29"/>
  <c r="AL87" i="29"/>
  <c r="AP87" i="29"/>
  <c r="AT87" i="29"/>
  <c r="AI88" i="29"/>
  <c r="AM88" i="29"/>
  <c r="AQ88" i="29"/>
  <c r="AK89" i="29"/>
  <c r="AO89" i="29"/>
  <c r="AS89" i="29"/>
  <c r="AI92" i="29"/>
  <c r="AQ92" i="29"/>
  <c r="AL93" i="29"/>
  <c r="AP93" i="29"/>
  <c r="AT93" i="29"/>
  <c r="AI94" i="29"/>
  <c r="AM94" i="29"/>
  <c r="AQ94" i="29"/>
  <c r="AK95" i="29"/>
  <c r="AO95" i="29"/>
  <c r="AS95" i="29"/>
  <c r="AV96" i="29"/>
  <c r="AI96" i="29"/>
  <c r="AQ96" i="29"/>
  <c r="AQ97" i="29"/>
  <c r="AL98" i="29"/>
  <c r="AP98" i="29"/>
  <c r="AJ99" i="29"/>
  <c r="AR99" i="29"/>
  <c r="AM101" i="29"/>
  <c r="AT104" i="29"/>
  <c r="AO109" i="29"/>
  <c r="AK111" i="29"/>
  <c r="AI112" i="29"/>
  <c r="AM112" i="29"/>
  <c r="AJ116" i="29"/>
  <c r="AN116" i="29"/>
  <c r="AR116" i="29"/>
  <c r="AK117" i="29"/>
  <c r="AO117" i="29"/>
  <c r="AV118" i="29"/>
  <c r="AX118" i="29" s="1"/>
  <c r="AL122" i="29"/>
  <c r="AS133" i="29"/>
  <c r="AK141" i="29"/>
  <c r="AS141" i="29"/>
  <c r="AJ146" i="29"/>
  <c r="AN146" i="29"/>
  <c r="AR146" i="29"/>
  <c r="AI154" i="29"/>
  <c r="AM154" i="29"/>
  <c r="AK75" i="29"/>
  <c r="AO75" i="29"/>
  <c r="AS75" i="29"/>
  <c r="AJ76" i="29"/>
  <c r="AN76" i="29"/>
  <c r="AR76" i="29"/>
  <c r="AK77" i="29"/>
  <c r="AO77" i="29"/>
  <c r="AS77" i="29"/>
  <c r="AI78" i="29"/>
  <c r="AM78" i="29"/>
  <c r="AQ78" i="29"/>
  <c r="AV79" i="29"/>
  <c r="AM79" i="29"/>
  <c r="AQ79" i="29"/>
  <c r="AV82" i="29"/>
  <c r="AI82" i="29"/>
  <c r="AM82" i="29"/>
  <c r="AQ82" i="29"/>
  <c r="E83" i="29"/>
  <c r="AM83" i="29"/>
  <c r="AK84" i="29"/>
  <c r="AO84" i="29"/>
  <c r="AS84" i="29"/>
  <c r="G83" i="29"/>
  <c r="K83" i="29"/>
  <c r="AV83" i="29" s="1"/>
  <c r="O83" i="29"/>
  <c r="AI87" i="29"/>
  <c r="AM87" i="29"/>
  <c r="AQ87" i="29"/>
  <c r="AJ88" i="29"/>
  <c r="AN88" i="29"/>
  <c r="AR88" i="29"/>
  <c r="AP89" i="29"/>
  <c r="AV92" i="29"/>
  <c r="AN92" i="29"/>
  <c r="AR92" i="29"/>
  <c r="AI93" i="29"/>
  <c r="AM93" i="29"/>
  <c r="AQ93" i="29"/>
  <c r="AN94" i="29"/>
  <c r="AR94" i="29"/>
  <c r="AL95" i="29"/>
  <c r="AP95" i="29"/>
  <c r="AT95" i="29"/>
  <c r="AJ96" i="29"/>
  <c r="AR96" i="29"/>
  <c r="AR97" i="29"/>
  <c r="AV98" i="29"/>
  <c r="AM98" i="29"/>
  <c r="AQ98" i="29"/>
  <c r="AK99" i="29"/>
  <c r="AL100" i="29"/>
  <c r="AJ101" i="29"/>
  <c r="AN101" i="29"/>
  <c r="AR101" i="29"/>
  <c r="AQ104" i="29"/>
  <c r="AQ105" i="29"/>
  <c r="AN106" i="29"/>
  <c r="AS106" i="29"/>
  <c r="AL109" i="29"/>
  <c r="AP109" i="29"/>
  <c r="AT109" i="29"/>
  <c r="AJ110" i="29"/>
  <c r="AN110" i="29"/>
  <c r="AR110" i="29"/>
  <c r="J119" i="29"/>
  <c r="N119" i="29"/>
  <c r="AN115" i="29"/>
  <c r="AK116" i="29"/>
  <c r="AL117" i="29"/>
  <c r="AJ118" i="29"/>
  <c r="AJ123" i="29"/>
  <c r="AN123" i="29"/>
  <c r="AR123" i="29"/>
  <c r="AO128" i="29"/>
  <c r="AJ132" i="29"/>
  <c r="AN132" i="29"/>
  <c r="AJ138" i="29"/>
  <c r="AN138" i="29"/>
  <c r="AR138" i="29"/>
  <c r="AL140" i="29"/>
  <c r="AP140" i="29"/>
  <c r="AT140" i="29"/>
  <c r="AK123" i="29"/>
  <c r="AT124" i="29"/>
  <c r="AV129" i="29"/>
  <c r="AV130" i="29"/>
  <c r="AO130" i="29"/>
  <c r="AS130" i="29"/>
  <c r="AQ131" i="29"/>
  <c r="AO132" i="29"/>
  <c r="AO134" i="29"/>
  <c r="AO137" i="29"/>
  <c r="AL139" i="29"/>
  <c r="AP139" i="29"/>
  <c r="AT139" i="29"/>
  <c r="AI140" i="29"/>
  <c r="AM140" i="29"/>
  <c r="AQ140" i="29"/>
  <c r="AL141" i="29"/>
  <c r="AP141" i="29"/>
  <c r="AT141" i="29"/>
  <c r="AK142" i="29"/>
  <c r="AO142" i="29"/>
  <c r="AS142" i="29"/>
  <c r="AM145" i="29"/>
  <c r="AQ145" i="29"/>
  <c r="AK146" i="29"/>
  <c r="AO146" i="29"/>
  <c r="AS146" i="29"/>
  <c r="AL147" i="29"/>
  <c r="AP147" i="29"/>
  <c r="AT147" i="29"/>
  <c r="AN148" i="29"/>
  <c r="AR148" i="29"/>
  <c r="AJ149" i="29"/>
  <c r="AN149" i="29"/>
  <c r="AR149" i="29"/>
  <c r="AV150" i="29"/>
  <c r="AR153" i="29"/>
  <c r="AS154" i="29"/>
  <c r="AK155" i="29"/>
  <c r="AO155" i="29"/>
  <c r="AS155" i="29"/>
  <c r="AJ156" i="29"/>
  <c r="AN156" i="29"/>
  <c r="AR156" i="29"/>
  <c r="AJ159" i="29"/>
  <c r="AN159" i="29"/>
  <c r="AR159" i="29"/>
  <c r="AN160" i="29"/>
  <c r="AR160" i="29"/>
  <c r="AN161" i="29"/>
  <c r="AR161" i="29"/>
  <c r="AJ162" i="29"/>
  <c r="AN162" i="29"/>
  <c r="AR162" i="29"/>
  <c r="AQ124" i="29"/>
  <c r="AK125" i="29"/>
  <c r="AO125" i="29"/>
  <c r="AS125" i="29"/>
  <c r="AV128" i="29"/>
  <c r="AQ128" i="29"/>
  <c r="AJ129" i="29"/>
  <c r="AN129" i="29"/>
  <c r="AR129" i="29"/>
  <c r="AL130" i="29"/>
  <c r="AP130" i="29"/>
  <c r="AT130" i="29"/>
  <c r="AJ131" i="29"/>
  <c r="AN131" i="29"/>
  <c r="AR131" i="29"/>
  <c r="AL132" i="29"/>
  <c r="AP132" i="29"/>
  <c r="AV133" i="29"/>
  <c r="AP134" i="29"/>
  <c r="AL137" i="29"/>
  <c r="AP137" i="29"/>
  <c r="AT137" i="29"/>
  <c r="AI141" i="29"/>
  <c r="AM141" i="29"/>
  <c r="AQ141" i="29"/>
  <c r="AL142" i="29"/>
  <c r="AJ145" i="29"/>
  <c r="AN145" i="29"/>
  <c r="AR145" i="29"/>
  <c r="AL146" i="29"/>
  <c r="AP146" i="29"/>
  <c r="AT146" i="29"/>
  <c r="AI147" i="29"/>
  <c r="AM147" i="29"/>
  <c r="AQ147" i="29"/>
  <c r="AS148" i="29"/>
  <c r="AK149" i="29"/>
  <c r="AO149" i="29"/>
  <c r="AS149" i="29"/>
  <c r="AJ150" i="29"/>
  <c r="AN150" i="29"/>
  <c r="AR150" i="29"/>
  <c r="AJ153" i="29"/>
  <c r="AN153" i="29"/>
  <c r="AK154" i="29"/>
  <c r="AO154" i="29"/>
  <c r="AL155" i="29"/>
  <c r="AP155" i="29"/>
  <c r="AT155" i="29"/>
  <c r="AK156" i="29"/>
  <c r="AO156" i="29"/>
  <c r="AS156" i="29"/>
  <c r="AK159" i="29"/>
  <c r="AO159" i="29"/>
  <c r="AS159" i="29"/>
  <c r="AK160" i="29"/>
  <c r="AO160" i="29"/>
  <c r="AS160" i="29"/>
  <c r="AK161" i="29"/>
  <c r="AO161" i="29"/>
  <c r="AS161" i="29"/>
  <c r="AK162" i="29"/>
  <c r="AO162" i="29"/>
  <c r="AS162" i="29"/>
  <c r="AI122" i="29"/>
  <c r="AM122" i="29"/>
  <c r="AQ122" i="29"/>
  <c r="AM123" i="29"/>
  <c r="AT125" i="29"/>
  <c r="AJ128" i="29"/>
  <c r="AN128" i="29"/>
  <c r="AR128" i="29"/>
  <c r="AV131" i="29"/>
  <c r="AK131" i="29"/>
  <c r="AS131" i="29"/>
  <c r="AV132" i="29"/>
  <c r="AQ132" i="29"/>
  <c r="AJ133" i="29"/>
  <c r="AN133" i="29"/>
  <c r="AR133" i="29"/>
  <c r="AV134" i="29"/>
  <c r="AQ134" i="29"/>
  <c r="AV137" i="29"/>
  <c r="AX137" i="29" s="1"/>
  <c r="AI137" i="29"/>
  <c r="AM137" i="29"/>
  <c r="AQ137" i="29"/>
  <c r="AV138" i="29"/>
  <c r="AX138" i="29" s="1"/>
  <c r="AM138" i="29"/>
  <c r="AQ138" i="29"/>
  <c r="AJ139" i="29"/>
  <c r="AN139" i="29"/>
  <c r="AR139" i="29"/>
  <c r="AK140" i="29"/>
  <c r="AO140" i="29"/>
  <c r="AS140" i="29"/>
  <c r="AN141" i="29"/>
  <c r="AR141" i="29"/>
  <c r="AM142" i="29"/>
  <c r="AQ142" i="29"/>
  <c r="AK145" i="29"/>
  <c r="AO145" i="29"/>
  <c r="AS145" i="29"/>
  <c r="AJ147" i="29"/>
  <c r="AN147" i="29"/>
  <c r="AL148" i="29"/>
  <c r="AP148" i="29"/>
  <c r="AT148" i="29"/>
  <c r="AL149" i="29"/>
  <c r="AP149" i="29"/>
  <c r="AK150" i="29"/>
  <c r="AO150" i="29"/>
  <c r="AS150" i="29"/>
  <c r="AT153" i="29"/>
  <c r="AQ154" i="29"/>
  <c r="AI155" i="29"/>
  <c r="AM155" i="29"/>
  <c r="AQ155" i="29"/>
  <c r="AL156" i="29"/>
  <c r="AP156" i="29"/>
  <c r="AT156" i="29"/>
  <c r="AL159" i="29"/>
  <c r="AP159" i="29"/>
  <c r="AT159" i="29"/>
  <c r="AL160" i="29"/>
  <c r="AP160" i="29"/>
  <c r="AT160" i="29"/>
  <c r="AL161" i="29"/>
  <c r="AP161" i="29"/>
  <c r="AT161" i="29"/>
  <c r="AL162" i="29"/>
  <c r="AP162" i="29"/>
  <c r="AT162" i="29"/>
  <c r="AX25" i="29"/>
  <c r="AX26" i="29"/>
  <c r="AX53" i="29"/>
  <c r="AX56" i="29"/>
  <c r="AX63" i="29" s="1"/>
  <c r="AX68" i="29" s="1"/>
  <c r="AX46" i="29"/>
  <c r="AX51" i="29" s="1"/>
  <c r="AX37" i="29"/>
  <c r="AX57" i="29"/>
  <c r="AX29" i="29"/>
  <c r="AX41" i="29"/>
  <c r="AE53" i="29"/>
  <c r="AE54" i="29"/>
  <c r="AT30" i="29"/>
  <c r="AQ31" i="29"/>
  <c r="AI31" i="29"/>
  <c r="AI26" i="29"/>
  <c r="AI30" i="29"/>
  <c r="AQ30" i="29"/>
  <c r="AI37" i="29"/>
  <c r="AJ41" i="29"/>
  <c r="AW42" i="29"/>
  <c r="AJ42" i="29"/>
  <c r="AN42" i="29"/>
  <c r="AI43" i="29"/>
  <c r="AV49" i="29"/>
  <c r="AT47" i="29"/>
  <c r="AT24" i="29"/>
  <c r="AI25" i="29"/>
  <c r="AW36" i="29"/>
  <c r="AX36" i="29" s="1"/>
  <c r="AI36" i="29"/>
  <c r="AW38" i="29"/>
  <c r="AX38" i="29" s="1"/>
  <c r="AI44" i="29"/>
  <c r="AW48" i="29"/>
  <c r="AD48" i="29"/>
  <c r="P49" i="29"/>
  <c r="AJ54" i="29"/>
  <c r="AW58" i="29"/>
  <c r="AI69" i="29"/>
  <c r="AM69" i="29"/>
  <c r="AQ69" i="29"/>
  <c r="AV71" i="29"/>
  <c r="AW71" i="29"/>
  <c r="AK78" i="29"/>
  <c r="N48" i="29"/>
  <c r="N49" i="29"/>
  <c r="AC48" i="29"/>
  <c r="AC49" i="29"/>
  <c r="AJ24" i="29"/>
  <c r="AR24" i="29"/>
  <c r="AS24" i="29"/>
  <c r="AW32" i="29"/>
  <c r="AX32" i="29" s="1"/>
  <c r="AI32" i="29"/>
  <c r="AX43" i="29"/>
  <c r="O47" i="29"/>
  <c r="AJ57" i="29"/>
  <c r="AX65" i="29"/>
  <c r="AI29" i="29"/>
  <c r="AR30" i="29"/>
  <c r="M47" i="29"/>
  <c r="M48" i="29"/>
  <c r="AB47" i="29"/>
  <c r="AB48" i="29"/>
  <c r="AQ24" i="29"/>
  <c r="AD52" i="29"/>
  <c r="AS52" i="29" s="1"/>
  <c r="AD53" i="29"/>
  <c r="AS30" i="29"/>
  <c r="AV35" i="29"/>
  <c r="AX35" i="29" s="1"/>
  <c r="AJ35" i="29"/>
  <c r="AD47" i="29"/>
  <c r="AS47" i="29" s="1"/>
  <c r="AE48" i="29"/>
  <c r="AW49" i="29"/>
  <c r="AB49" i="29"/>
  <c r="AW52" i="29"/>
  <c r="AX52" i="29" s="1"/>
  <c r="AB52" i="29"/>
  <c r="AQ52" i="29" s="1"/>
  <c r="AW60" i="29"/>
  <c r="AI60" i="29"/>
  <c r="AW64" i="29"/>
  <c r="AX64" i="29" s="1"/>
  <c r="AI64" i="29"/>
  <c r="AJ83" i="29"/>
  <c r="AN83" i="29"/>
  <c r="AV42" i="29"/>
  <c r="AV47" i="29"/>
  <c r="AX47" i="29" s="1"/>
  <c r="N47" i="29"/>
  <c r="AR47" i="29" s="1"/>
  <c r="AV48" i="29"/>
  <c r="O48" i="29"/>
  <c r="AE49" i="29"/>
  <c r="AE52" i="29"/>
  <c r="AT52" i="29" s="1"/>
  <c r="AB53" i="29"/>
  <c r="AV54" i="29"/>
  <c r="AX54" i="29" s="1"/>
  <c r="AC54" i="29"/>
  <c r="AV58" i="29"/>
  <c r="AV59" i="29"/>
  <c r="AW59" i="29"/>
  <c r="AW73" i="29"/>
  <c r="AI76" i="29"/>
  <c r="AV77" i="29"/>
  <c r="AX77" i="29" s="1"/>
  <c r="AV78" i="29"/>
  <c r="AX92" i="29"/>
  <c r="AX72" i="29"/>
  <c r="AI72" i="29"/>
  <c r="AV73" i="29"/>
  <c r="AV74" i="29"/>
  <c r="AX74" i="29" s="1"/>
  <c r="AV75" i="29"/>
  <c r="AW75" i="29"/>
  <c r="AX78" i="29"/>
  <c r="AL83" i="29"/>
  <c r="AP83" i="29"/>
  <c r="AJ70" i="29"/>
  <c r="AJ74" i="29"/>
  <c r="AJ78" i="29"/>
  <c r="AI83" i="29"/>
  <c r="AJ84" i="29"/>
  <c r="AN84" i="29"/>
  <c r="AR84" i="29"/>
  <c r="AW84" i="29"/>
  <c r="AX84" i="29" s="1"/>
  <c r="AK85" i="29"/>
  <c r="AO85" i="29"/>
  <c r="AS85" i="29"/>
  <c r="AW85" i="29"/>
  <c r="AX85" i="29" s="1"/>
  <c r="AX86" i="29"/>
  <c r="AX89" i="29"/>
  <c r="AI89" i="29"/>
  <c r="AJ92" i="29"/>
  <c r="AX96" i="29"/>
  <c r="AX98" i="29"/>
  <c r="AM99" i="29"/>
  <c r="AQ99" i="29"/>
  <c r="AI99" i="29"/>
  <c r="AJ106" i="29"/>
  <c r="AW109" i="29"/>
  <c r="AJ109" i="29"/>
  <c r="AN109" i="29"/>
  <c r="AR109" i="29"/>
  <c r="AW116" i="29"/>
  <c r="AI116" i="29"/>
  <c r="AM116" i="29"/>
  <c r="AV87" i="29"/>
  <c r="AJ87" i="29"/>
  <c r="AV88" i="29"/>
  <c r="AW93" i="29"/>
  <c r="AX100" i="29"/>
  <c r="AW106" i="29"/>
  <c r="AX106" i="29" s="1"/>
  <c r="AI48" i="29"/>
  <c r="AI59" i="29"/>
  <c r="AI71" i="29"/>
  <c r="AI75" i="29"/>
  <c r="AI79" i="29"/>
  <c r="AJ82" i="29"/>
  <c r="V83" i="29"/>
  <c r="Z83" i="29"/>
  <c r="AO83" i="29" s="1"/>
  <c r="AD83" i="29"/>
  <c r="AL84" i="29"/>
  <c r="AP84" i="29"/>
  <c r="AT84" i="29"/>
  <c r="AX95" i="29"/>
  <c r="AI95" i="29"/>
  <c r="AV97" i="29"/>
  <c r="AX97" i="29" s="1"/>
  <c r="AJ97" i="29"/>
  <c r="AN97" i="29"/>
  <c r="AK86" i="29"/>
  <c r="AO86" i="29"/>
  <c r="AS86" i="29"/>
  <c r="AV93" i="29"/>
  <c r="AV94" i="29"/>
  <c r="AX94" i="29" s="1"/>
  <c r="AK97" i="29"/>
  <c r="AL105" i="29"/>
  <c r="AR106" i="29"/>
  <c r="AW88" i="29"/>
  <c r="AX88" i="29" s="1"/>
  <c r="AJ94" i="29"/>
  <c r="AI98" i="29"/>
  <c r="AW101" i="29"/>
  <c r="AX101" i="29" s="1"/>
  <c r="AI101" i="29"/>
  <c r="AN104" i="29"/>
  <c r="AK105" i="29"/>
  <c r="AO105" i="29"/>
  <c r="AI106" i="29"/>
  <c r="AM106" i="29"/>
  <c r="AV109" i="29"/>
  <c r="AW110" i="29"/>
  <c r="AL116" i="29"/>
  <c r="AP116" i="29"/>
  <c r="W119" i="29"/>
  <c r="AV122" i="29"/>
  <c r="AJ122" i="29"/>
  <c r="AO123" i="29"/>
  <c r="AS123" i="29"/>
  <c r="AM128" i="29"/>
  <c r="AI128" i="29"/>
  <c r="AK130" i="29"/>
  <c r="AX132" i="29"/>
  <c r="AM132" i="29"/>
  <c r="AI132" i="29"/>
  <c r="AQ116" i="29"/>
  <c r="AN122" i="29"/>
  <c r="AR122" i="29"/>
  <c r="AM129" i="29"/>
  <c r="AI129" i="29"/>
  <c r="AO131" i="29"/>
  <c r="AX133" i="29"/>
  <c r="AM133" i="29"/>
  <c r="AQ133" i="29"/>
  <c r="AI133" i="29"/>
  <c r="AS98" i="29"/>
  <c r="AL104" i="29"/>
  <c r="AK110" i="29"/>
  <c r="AO110" i="29"/>
  <c r="AS110" i="29"/>
  <c r="AM111" i="29"/>
  <c r="AI111" i="29"/>
  <c r="AL112" i="29"/>
  <c r="AP112" i="29"/>
  <c r="V119" i="29"/>
  <c r="AK119" i="29" s="1"/>
  <c r="AK115" i="29"/>
  <c r="Z119" i="29"/>
  <c r="AO119" i="29" s="1"/>
  <c r="AO115" i="29"/>
  <c r="AX117" i="29"/>
  <c r="AM117" i="29"/>
  <c r="AI117" i="29"/>
  <c r="AM118" i="29"/>
  <c r="AI118" i="29"/>
  <c r="AN125" i="29"/>
  <c r="AR125" i="29"/>
  <c r="AQ130" i="29"/>
  <c r="AJ140" i="29"/>
  <c r="AW140" i="29"/>
  <c r="AI104" i="29"/>
  <c r="AM104" i="29"/>
  <c r="AS105" i="29"/>
  <c r="AQ106" i="29"/>
  <c r="AV112" i="29"/>
  <c r="H119" i="29"/>
  <c r="L119" i="29"/>
  <c r="AA119" i="29"/>
  <c r="AP115" i="29"/>
  <c r="AE119" i="29"/>
  <c r="AT115" i="29"/>
  <c r="AS115" i="29"/>
  <c r="AR140" i="29"/>
  <c r="AK148" i="29"/>
  <c r="AO148" i="29"/>
  <c r="AN105" i="29"/>
  <c r="AK112" i="29"/>
  <c r="E119" i="29"/>
  <c r="AV119" i="29" s="1"/>
  <c r="I119" i="29"/>
  <c r="M119" i="29"/>
  <c r="T119" i="29"/>
  <c r="X119" i="29"/>
  <c r="AM119" i="29" s="1"/>
  <c r="AB119" i="29"/>
  <c r="AJ115" i="29"/>
  <c r="U119" i="29"/>
  <c r="AJ119" i="29" s="1"/>
  <c r="AW124" i="29"/>
  <c r="AX124" i="29" s="1"/>
  <c r="AI124" i="29"/>
  <c r="AW130" i="29"/>
  <c r="AX130" i="29" s="1"/>
  <c r="AI130" i="29"/>
  <c r="AS132" i="29"/>
  <c r="AM134" i="29"/>
  <c r="AL111" i="29"/>
  <c r="AP111" i="29"/>
  <c r="AW123" i="29"/>
  <c r="AX123" i="29" s="1"/>
  <c r="AI123" i="29"/>
  <c r="AR124" i="29"/>
  <c r="AL128" i="29"/>
  <c r="AP128" i="29"/>
  <c r="AT128" i="29"/>
  <c r="AW131" i="29"/>
  <c r="AX131" i="29" s="1"/>
  <c r="AI131" i="29"/>
  <c r="AI150" i="29"/>
  <c r="AW150" i="29"/>
  <c r="AX150" i="29" s="1"/>
  <c r="AM150" i="29"/>
  <c r="AQ150" i="29"/>
  <c r="AX161" i="29"/>
  <c r="AK138" i="29"/>
  <c r="AO138" i="29"/>
  <c r="AS138" i="29"/>
  <c r="AX146" i="29"/>
  <c r="AI146" i="29"/>
  <c r="AV147" i="29"/>
  <c r="AX147" i="29" s="1"/>
  <c r="AV148" i="29"/>
  <c r="AV149" i="29"/>
  <c r="AW149" i="29"/>
  <c r="AI115" i="29"/>
  <c r="AM115" i="29"/>
  <c r="AQ115" i="29"/>
  <c r="AV115" i="29"/>
  <c r="AR132" i="29"/>
  <c r="AX139" i="29"/>
  <c r="AI139" i="29"/>
  <c r="AV140" i="29"/>
  <c r="AV141" i="29"/>
  <c r="AX141" i="29" s="1"/>
  <c r="AV142" i="29"/>
  <c r="AW142" i="29"/>
  <c r="AV145" i="29"/>
  <c r="AW145" i="29"/>
  <c r="AW148" i="29"/>
  <c r="AX148" i="29" s="1"/>
  <c r="AX155" i="29"/>
  <c r="AI134" i="29"/>
  <c r="AI138" i="29"/>
  <c r="AI142" i="29"/>
  <c r="AI145" i="29"/>
  <c r="AI149" i="29"/>
  <c r="AI156" i="29"/>
  <c r="AI159" i="29"/>
  <c r="AJ160" i="29"/>
  <c r="AI162" i="29"/>
  <c r="AJ141" i="29"/>
  <c r="AJ148" i="29"/>
  <c r="AJ161" i="29"/>
  <c r="AX60" i="29" l="1"/>
  <c r="AX79" i="29"/>
  <c r="AX61" i="29"/>
  <c r="AX87" i="29"/>
  <c r="AX110" i="29"/>
  <c r="AX75" i="29"/>
  <c r="AX134" i="29"/>
  <c r="AX129" i="29"/>
  <c r="AX115" i="29"/>
  <c r="AX69" i="29"/>
  <c r="AX125" i="29"/>
  <c r="AX162" i="29"/>
  <c r="AX122" i="29"/>
  <c r="AX49" i="29"/>
  <c r="AX145" i="29"/>
  <c r="AX116" i="29"/>
  <c r="AX109" i="29"/>
  <c r="AX149" i="29"/>
  <c r="AK83" i="29"/>
  <c r="AX71" i="29"/>
  <c r="AI119" i="29"/>
  <c r="AW119" i="29"/>
  <c r="AX119" i="29" s="1"/>
  <c r="AL119" i="29"/>
  <c r="AX93" i="29"/>
  <c r="AQ47" i="29"/>
  <c r="AX142" i="29"/>
  <c r="AP119" i="29"/>
  <c r="AX140" i="29"/>
  <c r="AX73" i="29"/>
  <c r="AW83" i="29"/>
  <c r="AX83" i="29" s="1"/>
  <c r="AX58" i="29"/>
  <c r="AX48" i="29"/>
  <c r="AX42" i="29"/>
  <c r="AX59" i="29"/>
  <c r="Z44" i="28" l="1"/>
  <c r="Y44" i="28"/>
  <c r="X44" i="28"/>
  <c r="W44" i="28"/>
  <c r="V44" i="28"/>
  <c r="U44" i="28"/>
  <c r="T44" i="28"/>
  <c r="Z43" i="28"/>
  <c r="Y43" i="28"/>
  <c r="X43" i="28"/>
  <c r="W43" i="28"/>
  <c r="V43" i="28"/>
  <c r="U43" i="28"/>
  <c r="T43" i="28"/>
  <c r="Z42" i="28"/>
  <c r="Y42" i="28"/>
  <c r="X42" i="28"/>
  <c r="W42" i="28"/>
  <c r="V42" i="28"/>
  <c r="U42" i="28"/>
  <c r="T42" i="28"/>
  <c r="AF41" i="28"/>
  <c r="AE41" i="28"/>
  <c r="AD41" i="28"/>
  <c r="AC41" i="28"/>
  <c r="AB41" i="28"/>
  <c r="AA41" i="28"/>
  <c r="Z41" i="28"/>
  <c r="Y41" i="28"/>
  <c r="X41" i="28"/>
  <c r="W41" i="28"/>
  <c r="V41" i="28"/>
  <c r="U41" i="28"/>
  <c r="T41" i="28"/>
  <c r="Z38" i="28"/>
  <c r="Y38" i="28"/>
  <c r="X38" i="28"/>
  <c r="W38" i="28"/>
  <c r="V38" i="28"/>
  <c r="U38" i="28"/>
  <c r="T38" i="28"/>
  <c r="Z37" i="28"/>
  <c r="Y37" i="28"/>
  <c r="X37" i="28"/>
  <c r="W37" i="28"/>
  <c r="V37" i="28"/>
  <c r="U37" i="28"/>
  <c r="T37" i="28"/>
  <c r="Z36" i="28"/>
  <c r="Y36" i="28"/>
  <c r="X36" i="28"/>
  <c r="W36" i="28"/>
  <c r="V36" i="28"/>
  <c r="U36" i="28"/>
  <c r="T36" i="28"/>
  <c r="Z35" i="28"/>
  <c r="Y35" i="28"/>
  <c r="X35" i="28"/>
  <c r="W35" i="28"/>
  <c r="V35" i="28"/>
  <c r="U35" i="28"/>
  <c r="T35" i="28"/>
  <c r="Z32" i="28"/>
  <c r="Y32" i="28"/>
  <c r="X32" i="28"/>
  <c r="W32" i="28"/>
  <c r="V32" i="28"/>
  <c r="U32" i="28"/>
  <c r="T32" i="28"/>
  <c r="AE31" i="28"/>
  <c r="AD31" i="28"/>
  <c r="AC31" i="28"/>
  <c r="AB31" i="28"/>
  <c r="AA31" i="28"/>
  <c r="Z31" i="28"/>
  <c r="Y31" i="28"/>
  <c r="X31" i="28"/>
  <c r="W31" i="28"/>
  <c r="V31" i="28"/>
  <c r="U31" i="28"/>
  <c r="T31" i="28"/>
  <c r="AE30" i="28"/>
  <c r="AD30" i="28"/>
  <c r="AC30" i="28"/>
  <c r="AB30" i="28"/>
  <c r="AA30" i="28"/>
  <c r="Z30" i="28"/>
  <c r="Y30" i="28"/>
  <c r="X30" i="28"/>
  <c r="W30" i="28"/>
  <c r="V30" i="28"/>
  <c r="U30" i="28"/>
  <c r="T30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AE26" i="28"/>
  <c r="AD26" i="28"/>
  <c r="AC26" i="28"/>
  <c r="AB26" i="28"/>
  <c r="AA26" i="28"/>
  <c r="Z26" i="28"/>
  <c r="Y26" i="28"/>
  <c r="X26" i="28"/>
  <c r="W26" i="28"/>
  <c r="V26" i="28"/>
  <c r="U26" i="28"/>
  <c r="T26" i="28"/>
  <c r="AE25" i="28"/>
  <c r="AD25" i="28"/>
  <c r="AC25" i="28"/>
  <c r="AB25" i="28"/>
  <c r="AA25" i="28"/>
  <c r="Z25" i="28"/>
  <c r="Y25" i="28"/>
  <c r="X25" i="28"/>
  <c r="W25" i="28"/>
  <c r="V25" i="28"/>
  <c r="U25" i="28"/>
  <c r="T25" i="28"/>
  <c r="AE24" i="28"/>
  <c r="AD24" i="28"/>
  <c r="AC24" i="28"/>
  <c r="AB24" i="28"/>
  <c r="AA24" i="28"/>
  <c r="Z24" i="28"/>
  <c r="Y24" i="28"/>
  <c r="X24" i="28"/>
  <c r="W24" i="28"/>
  <c r="V24" i="28"/>
  <c r="U24" i="28"/>
  <c r="T24" i="28"/>
  <c r="P43" i="28"/>
  <c r="O43" i="28"/>
  <c r="N43" i="28"/>
  <c r="M43" i="28"/>
  <c r="L43" i="28"/>
  <c r="K43" i="28"/>
  <c r="J43" i="28"/>
  <c r="I43" i="28"/>
  <c r="H43" i="28"/>
  <c r="G43" i="28"/>
  <c r="F43" i="28"/>
  <c r="E43" i="28"/>
  <c r="P42" i="28"/>
  <c r="O42" i="28"/>
  <c r="N42" i="28"/>
  <c r="M42" i="28"/>
  <c r="L42" i="28"/>
  <c r="K42" i="28"/>
  <c r="J42" i="28"/>
  <c r="I42" i="28"/>
  <c r="H42" i="28"/>
  <c r="G42" i="28"/>
  <c r="F42" i="28"/>
  <c r="E42" i="28"/>
  <c r="P41" i="28"/>
  <c r="O41" i="28"/>
  <c r="N41" i="28"/>
  <c r="M41" i="28"/>
  <c r="L41" i="28"/>
  <c r="K41" i="28"/>
  <c r="J41" i="28"/>
  <c r="I41" i="28"/>
  <c r="H41" i="28"/>
  <c r="G41" i="28"/>
  <c r="F41" i="28"/>
  <c r="E41" i="28"/>
  <c r="P38" i="28"/>
  <c r="O38" i="28"/>
  <c r="N38" i="28"/>
  <c r="M38" i="28"/>
  <c r="L38" i="28"/>
  <c r="K38" i="28"/>
  <c r="J38" i="28"/>
  <c r="I38" i="28"/>
  <c r="H38" i="28"/>
  <c r="G38" i="28"/>
  <c r="F38" i="28"/>
  <c r="E38" i="28"/>
  <c r="P37" i="28"/>
  <c r="O37" i="28"/>
  <c r="N37" i="28"/>
  <c r="M37" i="28"/>
  <c r="L37" i="28"/>
  <c r="K37" i="28"/>
  <c r="J37" i="28"/>
  <c r="I37" i="28"/>
  <c r="H37" i="28"/>
  <c r="G37" i="28"/>
  <c r="F37" i="28"/>
  <c r="E37" i="28"/>
  <c r="P36" i="28"/>
  <c r="O36" i="28"/>
  <c r="N36" i="28"/>
  <c r="M36" i="28"/>
  <c r="L36" i="28"/>
  <c r="K36" i="28"/>
  <c r="J36" i="28"/>
  <c r="I36" i="28"/>
  <c r="H36" i="28"/>
  <c r="G36" i="28"/>
  <c r="F36" i="28"/>
  <c r="E36" i="28"/>
  <c r="P35" i="28"/>
  <c r="O35" i="28"/>
  <c r="N35" i="28"/>
  <c r="M35" i="28"/>
  <c r="L35" i="28"/>
  <c r="K35" i="28"/>
  <c r="J35" i="28"/>
  <c r="I35" i="28"/>
  <c r="H35" i="28"/>
  <c r="G35" i="28"/>
  <c r="F35" i="28"/>
  <c r="E35" i="28"/>
  <c r="P32" i="28"/>
  <c r="O32" i="28"/>
  <c r="N32" i="28"/>
  <c r="M32" i="28"/>
  <c r="L32" i="28"/>
  <c r="K32" i="28"/>
  <c r="J32" i="28"/>
  <c r="I32" i="28"/>
  <c r="H32" i="28"/>
  <c r="G32" i="28"/>
  <c r="F32" i="28"/>
  <c r="E32" i="28"/>
  <c r="P31" i="28"/>
  <c r="O31" i="28"/>
  <c r="N31" i="28"/>
  <c r="M31" i="28"/>
  <c r="L31" i="28"/>
  <c r="K31" i="28"/>
  <c r="J31" i="28"/>
  <c r="I31" i="28"/>
  <c r="H31" i="28"/>
  <c r="G31" i="28"/>
  <c r="F31" i="28"/>
  <c r="E31" i="28"/>
  <c r="P30" i="28"/>
  <c r="O30" i="28"/>
  <c r="N30" i="28"/>
  <c r="M30" i="28"/>
  <c r="L30" i="28"/>
  <c r="K30" i="28"/>
  <c r="J30" i="28"/>
  <c r="I30" i="28"/>
  <c r="H30" i="28"/>
  <c r="G30" i="28"/>
  <c r="F30" i="28"/>
  <c r="E30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P26" i="28"/>
  <c r="O26" i="28"/>
  <c r="N26" i="28"/>
  <c r="M26" i="28"/>
  <c r="L26" i="28"/>
  <c r="K26" i="28"/>
  <c r="J26" i="28"/>
  <c r="I26" i="28"/>
  <c r="H26" i="28"/>
  <c r="G26" i="28"/>
  <c r="F26" i="28"/>
  <c r="E26" i="28"/>
  <c r="P25" i="28"/>
  <c r="O25" i="28"/>
  <c r="N25" i="28"/>
  <c r="M25" i="28"/>
  <c r="L25" i="28"/>
  <c r="K25" i="28"/>
  <c r="J25" i="28"/>
  <c r="I25" i="28"/>
  <c r="H25" i="28"/>
  <c r="G25" i="28"/>
  <c r="F25" i="28"/>
  <c r="E25" i="28"/>
  <c r="P24" i="28"/>
  <c r="O24" i="28"/>
  <c r="N24" i="28"/>
  <c r="M24" i="28"/>
  <c r="L24" i="28"/>
  <c r="K24" i="28"/>
  <c r="J24" i="28"/>
  <c r="I24" i="28"/>
  <c r="H24" i="28"/>
  <c r="G24" i="28"/>
  <c r="F24" i="28"/>
  <c r="E24" i="28"/>
  <c r="L149" i="28" l="1"/>
  <c r="M149" i="28"/>
  <c r="N149" i="28"/>
  <c r="O149" i="28"/>
  <c r="P149" i="28"/>
  <c r="L150" i="28"/>
  <c r="M150" i="28"/>
  <c r="N150" i="28"/>
  <c r="O150" i="28"/>
  <c r="P150" i="28"/>
  <c r="L151" i="28"/>
  <c r="M151" i="28"/>
  <c r="N151" i="28"/>
  <c r="O151" i="28"/>
  <c r="P151" i="28"/>
  <c r="L152" i="28"/>
  <c r="M152" i="28"/>
  <c r="N152" i="28"/>
  <c r="O152" i="28"/>
  <c r="P152" i="28"/>
  <c r="L143" i="28"/>
  <c r="M143" i="28"/>
  <c r="N143" i="28"/>
  <c r="O143" i="28"/>
  <c r="P143" i="28"/>
  <c r="L144" i="28"/>
  <c r="M144" i="28"/>
  <c r="N144" i="28"/>
  <c r="O144" i="28"/>
  <c r="P144" i="28"/>
  <c r="L145" i="28"/>
  <c r="M145" i="28"/>
  <c r="N145" i="28"/>
  <c r="O145" i="28"/>
  <c r="P145" i="28"/>
  <c r="L146" i="28"/>
  <c r="M146" i="28"/>
  <c r="N146" i="28"/>
  <c r="O146" i="28"/>
  <c r="P146" i="28"/>
  <c r="L135" i="28"/>
  <c r="M135" i="28"/>
  <c r="N135" i="28"/>
  <c r="O135" i="28"/>
  <c r="P135" i="28"/>
  <c r="L136" i="28"/>
  <c r="M136" i="28"/>
  <c r="N136" i="28"/>
  <c r="O136" i="28"/>
  <c r="P136" i="28"/>
  <c r="L137" i="28"/>
  <c r="M137" i="28"/>
  <c r="N137" i="28"/>
  <c r="O137" i="28"/>
  <c r="P137" i="28"/>
  <c r="L138" i="28"/>
  <c r="M138" i="28"/>
  <c r="N138" i="28"/>
  <c r="O138" i="28"/>
  <c r="P138" i="28"/>
  <c r="L139" i="28"/>
  <c r="M139" i="28"/>
  <c r="N139" i="28"/>
  <c r="O139" i="28"/>
  <c r="P139" i="28"/>
  <c r="L140" i="28"/>
  <c r="M140" i="28"/>
  <c r="N140" i="28"/>
  <c r="O140" i="28"/>
  <c r="P140" i="28"/>
  <c r="L127" i="28"/>
  <c r="M127" i="28"/>
  <c r="N127" i="28"/>
  <c r="O127" i="28"/>
  <c r="P127" i="28"/>
  <c r="L128" i="28"/>
  <c r="M128" i="28"/>
  <c r="N128" i="28"/>
  <c r="O128" i="28"/>
  <c r="P128" i="28"/>
  <c r="L129" i="28"/>
  <c r="M129" i="28"/>
  <c r="N129" i="28"/>
  <c r="O129" i="28"/>
  <c r="P129" i="28"/>
  <c r="L130" i="28"/>
  <c r="M130" i="28"/>
  <c r="N130" i="28"/>
  <c r="O130" i="28"/>
  <c r="P130" i="28"/>
  <c r="L131" i="28"/>
  <c r="M131" i="28"/>
  <c r="N131" i="28"/>
  <c r="O131" i="28"/>
  <c r="P131" i="28"/>
  <c r="L132" i="28"/>
  <c r="M132" i="28"/>
  <c r="N132" i="28"/>
  <c r="O132" i="28"/>
  <c r="P132" i="28"/>
  <c r="L118" i="28"/>
  <c r="M118" i="28"/>
  <c r="N118" i="28"/>
  <c r="O118" i="28"/>
  <c r="P118" i="28"/>
  <c r="L119" i="28"/>
  <c r="M119" i="28"/>
  <c r="N119" i="28"/>
  <c r="O119" i="28"/>
  <c r="P119" i="28"/>
  <c r="L120" i="28"/>
  <c r="M120" i="28"/>
  <c r="N120" i="28"/>
  <c r="O120" i="28"/>
  <c r="P120" i="28"/>
  <c r="L121" i="28"/>
  <c r="M121" i="28"/>
  <c r="N121" i="28"/>
  <c r="O121" i="28"/>
  <c r="P121" i="28"/>
  <c r="L122" i="28"/>
  <c r="M122" i="28"/>
  <c r="N122" i="28"/>
  <c r="O122" i="28"/>
  <c r="P122" i="28"/>
  <c r="L123" i="28"/>
  <c r="M123" i="28"/>
  <c r="N123" i="28"/>
  <c r="O123" i="28"/>
  <c r="P123" i="28"/>
  <c r="L124" i="28"/>
  <c r="M124" i="28"/>
  <c r="N124" i="28"/>
  <c r="O124" i="28"/>
  <c r="P124" i="28"/>
  <c r="L112" i="28"/>
  <c r="M112" i="28"/>
  <c r="N112" i="28"/>
  <c r="O112" i="28"/>
  <c r="P112" i="28"/>
  <c r="L113" i="28"/>
  <c r="M113" i="28"/>
  <c r="N113" i="28"/>
  <c r="O113" i="28"/>
  <c r="P113" i="28"/>
  <c r="L114" i="28"/>
  <c r="M114" i="28"/>
  <c r="N114" i="28"/>
  <c r="O114" i="28"/>
  <c r="P114" i="28"/>
  <c r="L115" i="28"/>
  <c r="M115" i="28"/>
  <c r="N115" i="28"/>
  <c r="O115" i="28"/>
  <c r="P115" i="28"/>
  <c r="L105" i="28"/>
  <c r="M105" i="28"/>
  <c r="N105" i="28"/>
  <c r="O105" i="28"/>
  <c r="P105" i="28"/>
  <c r="L106" i="28"/>
  <c r="M106" i="28"/>
  <c r="N106" i="28"/>
  <c r="O106" i="28"/>
  <c r="P106" i="28"/>
  <c r="L107" i="28"/>
  <c r="M107" i="28"/>
  <c r="N107" i="28"/>
  <c r="O107" i="28"/>
  <c r="P107" i="28"/>
  <c r="L108" i="28"/>
  <c r="M108" i="28"/>
  <c r="N108" i="28"/>
  <c r="O108" i="28"/>
  <c r="P108" i="28"/>
  <c r="L99" i="28"/>
  <c r="M99" i="28"/>
  <c r="N99" i="28"/>
  <c r="O99" i="28"/>
  <c r="P99" i="28"/>
  <c r="L100" i="28"/>
  <c r="M100" i="28"/>
  <c r="N100" i="28"/>
  <c r="O100" i="28"/>
  <c r="P100" i="28"/>
  <c r="L101" i="28"/>
  <c r="M101" i="28"/>
  <c r="N101" i="28"/>
  <c r="O101" i="28"/>
  <c r="P101" i="28"/>
  <c r="L102" i="28"/>
  <c r="M102" i="28"/>
  <c r="N102" i="28"/>
  <c r="O102" i="28"/>
  <c r="P102" i="28"/>
  <c r="L94" i="28"/>
  <c r="M94" i="28"/>
  <c r="N94" i="28"/>
  <c r="O94" i="28"/>
  <c r="P94" i="28"/>
  <c r="L95" i="28"/>
  <c r="M95" i="28"/>
  <c r="N95" i="28"/>
  <c r="O95" i="28"/>
  <c r="P95" i="28"/>
  <c r="L96" i="28"/>
  <c r="M96" i="28"/>
  <c r="N96" i="28"/>
  <c r="O96" i="28"/>
  <c r="P96" i="28"/>
  <c r="L72" i="28"/>
  <c r="M72" i="28"/>
  <c r="N72" i="28"/>
  <c r="O72" i="28"/>
  <c r="P72" i="28"/>
  <c r="L74" i="28"/>
  <c r="M74" i="28"/>
  <c r="N74" i="28"/>
  <c r="O74" i="28"/>
  <c r="O73" i="28" s="1"/>
  <c r="P74" i="28"/>
  <c r="L75" i="28"/>
  <c r="M75" i="28"/>
  <c r="M73" i="28" s="1"/>
  <c r="N75" i="28"/>
  <c r="N73" i="28" s="1"/>
  <c r="O75" i="28"/>
  <c r="P75" i="28"/>
  <c r="L76" i="28"/>
  <c r="M76" i="28"/>
  <c r="N76" i="28"/>
  <c r="O76" i="28"/>
  <c r="P76" i="28"/>
  <c r="L77" i="28"/>
  <c r="M77" i="28"/>
  <c r="N77" i="28"/>
  <c r="O77" i="28"/>
  <c r="P77" i="28"/>
  <c r="L78" i="28"/>
  <c r="M78" i="28"/>
  <c r="N78" i="28"/>
  <c r="O78" i="28"/>
  <c r="P78" i="28"/>
  <c r="L79" i="28"/>
  <c r="M79" i="28"/>
  <c r="N79" i="28"/>
  <c r="O79" i="28"/>
  <c r="P79" i="28"/>
  <c r="L59" i="28"/>
  <c r="M59" i="28"/>
  <c r="N59" i="28"/>
  <c r="O59" i="28"/>
  <c r="P59" i="28"/>
  <c r="L60" i="28"/>
  <c r="M60" i="28"/>
  <c r="N60" i="28"/>
  <c r="O60" i="28"/>
  <c r="P60" i="28"/>
  <c r="L61" i="28"/>
  <c r="M61" i="28"/>
  <c r="N61" i="28"/>
  <c r="O61" i="28"/>
  <c r="P61" i="28"/>
  <c r="L62" i="28"/>
  <c r="M62" i="28"/>
  <c r="N62" i="28"/>
  <c r="O62" i="28"/>
  <c r="P62" i="28"/>
  <c r="L63" i="28"/>
  <c r="M63" i="28"/>
  <c r="N63" i="28"/>
  <c r="O63" i="28"/>
  <c r="P63" i="28"/>
  <c r="L64" i="28"/>
  <c r="M64" i="28"/>
  <c r="N64" i="28"/>
  <c r="O64" i="28"/>
  <c r="P64" i="28"/>
  <c r="L65" i="28"/>
  <c r="M65" i="28"/>
  <c r="N65" i="28"/>
  <c r="O65" i="28"/>
  <c r="P65" i="28"/>
  <c r="L66" i="28"/>
  <c r="M66" i="28"/>
  <c r="N66" i="28"/>
  <c r="O66" i="28"/>
  <c r="P66" i="28"/>
  <c r="L67" i="28"/>
  <c r="M67" i="28"/>
  <c r="N67" i="28"/>
  <c r="O67" i="28"/>
  <c r="P67" i="28"/>
  <c r="L68" i="28"/>
  <c r="M68" i="28"/>
  <c r="N68" i="28"/>
  <c r="O68" i="28"/>
  <c r="P68" i="28"/>
  <c r="L69" i="28"/>
  <c r="M69" i="28"/>
  <c r="N69" i="28"/>
  <c r="O69" i="28"/>
  <c r="P69" i="28"/>
  <c r="L54" i="28"/>
  <c r="M54" i="28"/>
  <c r="N54" i="28"/>
  <c r="O54" i="28"/>
  <c r="P54" i="28"/>
  <c r="L55" i="28"/>
  <c r="M55" i="28"/>
  <c r="N55" i="28"/>
  <c r="O55" i="28"/>
  <c r="P55" i="28"/>
  <c r="L56" i="28"/>
  <c r="M56" i="28"/>
  <c r="N56" i="28"/>
  <c r="O56" i="28"/>
  <c r="P56" i="28"/>
  <c r="AE152" i="28"/>
  <c r="AD152" i="28"/>
  <c r="AC152" i="28"/>
  <c r="AB152" i="28"/>
  <c r="AA152" i="28"/>
  <c r="Z152" i="28"/>
  <c r="Y152" i="28"/>
  <c r="X152" i="28"/>
  <c r="W152" i="28"/>
  <c r="V152" i="28"/>
  <c r="U152" i="28"/>
  <c r="T152" i="28"/>
  <c r="K152" i="28"/>
  <c r="J152" i="28"/>
  <c r="I152" i="28"/>
  <c r="H152" i="28"/>
  <c r="G152" i="28"/>
  <c r="F152" i="28"/>
  <c r="E152" i="28"/>
  <c r="AE151" i="28"/>
  <c r="AD151" i="28"/>
  <c r="AC151" i="28"/>
  <c r="AB151" i="28"/>
  <c r="AA151" i="28"/>
  <c r="Z151" i="28"/>
  <c r="Y151" i="28"/>
  <c r="X151" i="28"/>
  <c r="W151" i="28"/>
  <c r="V151" i="28"/>
  <c r="U151" i="28"/>
  <c r="T151" i="28"/>
  <c r="AW151" i="28" s="1"/>
  <c r="K151" i="28"/>
  <c r="J151" i="28"/>
  <c r="I151" i="28"/>
  <c r="H151" i="28"/>
  <c r="G151" i="28"/>
  <c r="F151" i="28"/>
  <c r="E151" i="28"/>
  <c r="AE150" i="28"/>
  <c r="AD150" i="28"/>
  <c r="AC150" i="28"/>
  <c r="AB150" i="28"/>
  <c r="AA150" i="28"/>
  <c r="Z150" i="28"/>
  <c r="Y150" i="28"/>
  <c r="X150" i="28"/>
  <c r="W150" i="28"/>
  <c r="V150" i="28"/>
  <c r="U150" i="28"/>
  <c r="T150" i="28"/>
  <c r="K150" i="28"/>
  <c r="J150" i="28"/>
  <c r="I150" i="28"/>
  <c r="H150" i="28"/>
  <c r="G150" i="28"/>
  <c r="F150" i="28"/>
  <c r="E150" i="28"/>
  <c r="AE149" i="28"/>
  <c r="AD149" i="28"/>
  <c r="AC149" i="28"/>
  <c r="AB149" i="28"/>
  <c r="AA149" i="28"/>
  <c r="Z149" i="28"/>
  <c r="Y149" i="28"/>
  <c r="X149" i="28"/>
  <c r="W149" i="28"/>
  <c r="V149" i="28"/>
  <c r="U149" i="28"/>
  <c r="T149" i="28"/>
  <c r="AW149" i="28" s="1"/>
  <c r="K149" i="28"/>
  <c r="J149" i="28"/>
  <c r="I149" i="28"/>
  <c r="H149" i="28"/>
  <c r="G149" i="28"/>
  <c r="F149" i="28"/>
  <c r="E149" i="28"/>
  <c r="AE146" i="28"/>
  <c r="AD146" i="28"/>
  <c r="AC146" i="28"/>
  <c r="AB146" i="28"/>
  <c r="AA146" i="28"/>
  <c r="Z146" i="28"/>
  <c r="Y146" i="28"/>
  <c r="X146" i="28"/>
  <c r="W146" i="28"/>
  <c r="V146" i="28"/>
  <c r="U146" i="28"/>
  <c r="T146" i="28"/>
  <c r="AW146" i="28" s="1"/>
  <c r="K146" i="28"/>
  <c r="J146" i="28"/>
  <c r="I146" i="28"/>
  <c r="H146" i="28"/>
  <c r="G146" i="28"/>
  <c r="F146" i="28"/>
  <c r="E146" i="28"/>
  <c r="AE145" i="28"/>
  <c r="AD145" i="28"/>
  <c r="AC145" i="28"/>
  <c r="AB145" i="28"/>
  <c r="AA145" i="28"/>
  <c r="Z145" i="28"/>
  <c r="AW145" i="28" s="1"/>
  <c r="Y145" i="28"/>
  <c r="X145" i="28"/>
  <c r="W145" i="28"/>
  <c r="V145" i="28"/>
  <c r="U145" i="28"/>
  <c r="T145" i="28"/>
  <c r="K145" i="28"/>
  <c r="AV145" i="28" s="1"/>
  <c r="J145" i="28"/>
  <c r="I145" i="28"/>
  <c r="H145" i="28"/>
  <c r="G145" i="28"/>
  <c r="F145" i="28"/>
  <c r="E145" i="28"/>
  <c r="AE144" i="28"/>
  <c r="AD144" i="28"/>
  <c r="AC144" i="28"/>
  <c r="AB144" i="28"/>
  <c r="AA144" i="28"/>
  <c r="Z144" i="28"/>
  <c r="Y144" i="28"/>
  <c r="X144" i="28"/>
  <c r="W144" i="28"/>
  <c r="V144" i="28"/>
  <c r="U144" i="28"/>
  <c r="T144" i="28"/>
  <c r="K144" i="28"/>
  <c r="J144" i="28"/>
  <c r="I144" i="28"/>
  <c r="H144" i="28"/>
  <c r="G144" i="28"/>
  <c r="F144" i="28"/>
  <c r="E144" i="28"/>
  <c r="AE143" i="28"/>
  <c r="AD143" i="28"/>
  <c r="AC143" i="28"/>
  <c r="AB143" i="28"/>
  <c r="AA143" i="28"/>
  <c r="Z143" i="28"/>
  <c r="Y143" i="28"/>
  <c r="X143" i="28"/>
  <c r="W143" i="28"/>
  <c r="V143" i="28"/>
  <c r="U143" i="28"/>
  <c r="T143" i="28"/>
  <c r="K143" i="28"/>
  <c r="J143" i="28"/>
  <c r="I143" i="28"/>
  <c r="H143" i="28"/>
  <c r="G143" i="28"/>
  <c r="F143" i="28"/>
  <c r="E143" i="28"/>
  <c r="AE140" i="28"/>
  <c r="AD140" i="28"/>
  <c r="AC140" i="28"/>
  <c r="AR140" i="28" s="1"/>
  <c r="AB140" i="28"/>
  <c r="AA140" i="28"/>
  <c r="Z140" i="28"/>
  <c r="Y140" i="28"/>
  <c r="X140" i="28"/>
  <c r="W140" i="28"/>
  <c r="V140" i="28"/>
  <c r="U140" i="28"/>
  <c r="T140" i="28"/>
  <c r="AW140" i="28" s="1"/>
  <c r="K140" i="28"/>
  <c r="J140" i="28"/>
  <c r="I140" i="28"/>
  <c r="H140" i="28"/>
  <c r="G140" i="28"/>
  <c r="F140" i="28"/>
  <c r="E140" i="28"/>
  <c r="AE139" i="28"/>
  <c r="AD139" i="28"/>
  <c r="AC139" i="28"/>
  <c r="AB139" i="28"/>
  <c r="AA139" i="28"/>
  <c r="Z139" i="28"/>
  <c r="Y139" i="28"/>
  <c r="X139" i="28"/>
  <c r="W139" i="28"/>
  <c r="V139" i="28"/>
  <c r="U139" i="28"/>
  <c r="T139" i="28"/>
  <c r="AW139" i="28" s="1"/>
  <c r="K139" i="28"/>
  <c r="J139" i="28"/>
  <c r="I139" i="28"/>
  <c r="H139" i="28"/>
  <c r="G139" i="28"/>
  <c r="F139" i="28"/>
  <c r="E139" i="28"/>
  <c r="AE138" i="28"/>
  <c r="AD138" i="28"/>
  <c r="AC138" i="28"/>
  <c r="AB138" i="28"/>
  <c r="AA138" i="28"/>
  <c r="Z138" i="28"/>
  <c r="Y138" i="28"/>
  <c r="X138" i="28"/>
  <c r="W138" i="28"/>
  <c r="V138" i="28"/>
  <c r="U138" i="28"/>
  <c r="T138" i="28"/>
  <c r="AT138" i="28"/>
  <c r="AP138" i="28"/>
  <c r="K138" i="28"/>
  <c r="J138" i="28"/>
  <c r="I138" i="28"/>
  <c r="H138" i="28"/>
  <c r="G138" i="28"/>
  <c r="F138" i="28"/>
  <c r="E138" i="28"/>
  <c r="AE137" i="28"/>
  <c r="AD137" i="28"/>
  <c r="AC137" i="28"/>
  <c r="AB137" i="28"/>
  <c r="AA137" i="28"/>
  <c r="Z137" i="28"/>
  <c r="Y137" i="28"/>
  <c r="X137" i="28"/>
  <c r="W137" i="28"/>
  <c r="V137" i="28"/>
  <c r="U137" i="28"/>
  <c r="T137" i="28"/>
  <c r="K137" i="28"/>
  <c r="J137" i="28"/>
  <c r="I137" i="28"/>
  <c r="H137" i="28"/>
  <c r="G137" i="28"/>
  <c r="F137" i="28"/>
  <c r="E137" i="28"/>
  <c r="AE136" i="28"/>
  <c r="AD136" i="28"/>
  <c r="AC136" i="28"/>
  <c r="AB136" i="28"/>
  <c r="AA136" i="28"/>
  <c r="Z136" i="28"/>
  <c r="Y136" i="28"/>
  <c r="X136" i="28"/>
  <c r="W136" i="28"/>
  <c r="V136" i="28"/>
  <c r="U136" i="28"/>
  <c r="T136" i="28"/>
  <c r="K136" i="28"/>
  <c r="J136" i="28"/>
  <c r="I136" i="28"/>
  <c r="H136" i="28"/>
  <c r="G136" i="28"/>
  <c r="F136" i="28"/>
  <c r="E136" i="28"/>
  <c r="AE135" i="28"/>
  <c r="AD135" i="28"/>
  <c r="AC135" i="28"/>
  <c r="AB135" i="28"/>
  <c r="AA135" i="28"/>
  <c r="Z135" i="28"/>
  <c r="Y135" i="28"/>
  <c r="X135" i="28"/>
  <c r="W135" i="28"/>
  <c r="V135" i="28"/>
  <c r="U135" i="28"/>
  <c r="T135" i="28"/>
  <c r="AW135" i="28" s="1"/>
  <c r="K135" i="28"/>
  <c r="J135" i="28"/>
  <c r="I135" i="28"/>
  <c r="AM135" i="28" s="1"/>
  <c r="H135" i="28"/>
  <c r="G135" i="28"/>
  <c r="F135" i="28"/>
  <c r="E135" i="28"/>
  <c r="AE132" i="28"/>
  <c r="AD132" i="28"/>
  <c r="AC132" i="28"/>
  <c r="AB132" i="28"/>
  <c r="AQ132" i="28" s="1"/>
  <c r="AA132" i="28"/>
  <c r="Z132" i="28"/>
  <c r="Y132" i="28"/>
  <c r="X132" i="28"/>
  <c r="W132" i="28"/>
  <c r="V132" i="28"/>
  <c r="U132" i="28"/>
  <c r="T132" i="28"/>
  <c r="K132" i="28"/>
  <c r="J132" i="28"/>
  <c r="I132" i="28"/>
  <c r="H132" i="28"/>
  <c r="G132" i="28"/>
  <c r="F132" i="28"/>
  <c r="E132" i="28"/>
  <c r="AE131" i="28"/>
  <c r="AD131" i="28"/>
  <c r="AC131" i="28"/>
  <c r="AR131" i="28" s="1"/>
  <c r="AB131" i="28"/>
  <c r="AQ131" i="28" s="1"/>
  <c r="AA131" i="28"/>
  <c r="Z131" i="28"/>
  <c r="Y131" i="28"/>
  <c r="X131" i="28"/>
  <c r="W131" i="28"/>
  <c r="V131" i="28"/>
  <c r="U131" i="28"/>
  <c r="T131" i="28"/>
  <c r="K131" i="28"/>
  <c r="J131" i="28"/>
  <c r="I131" i="28"/>
  <c r="H131" i="28"/>
  <c r="G131" i="28"/>
  <c r="F131" i="28"/>
  <c r="E131" i="28"/>
  <c r="AE130" i="28"/>
  <c r="AD130" i="28"/>
  <c r="AC130" i="28"/>
  <c r="AB130" i="28"/>
  <c r="AA130" i="28"/>
  <c r="Z130" i="28"/>
  <c r="Y130" i="28"/>
  <c r="X130" i="28"/>
  <c r="W130" i="28"/>
  <c r="V130" i="28"/>
  <c r="U130" i="28"/>
  <c r="T130" i="28"/>
  <c r="K130" i="28"/>
  <c r="J130" i="28"/>
  <c r="I130" i="28"/>
  <c r="H130" i="28"/>
  <c r="G130" i="28"/>
  <c r="F130" i="28"/>
  <c r="E130" i="28"/>
  <c r="AE129" i="28"/>
  <c r="AD129" i="28"/>
  <c r="AC129" i="28"/>
  <c r="AB129" i="28"/>
  <c r="AQ129" i="28" s="1"/>
  <c r="AA129" i="28"/>
  <c r="Z129" i="28"/>
  <c r="Y129" i="28"/>
  <c r="X129" i="28"/>
  <c r="W129" i="28"/>
  <c r="V129" i="28"/>
  <c r="U129" i="28"/>
  <c r="T129" i="28"/>
  <c r="AW129" i="28" s="1"/>
  <c r="K129" i="28"/>
  <c r="J129" i="28"/>
  <c r="I129" i="28"/>
  <c r="AM129" i="28" s="1"/>
  <c r="H129" i="28"/>
  <c r="G129" i="28"/>
  <c r="F129" i="28"/>
  <c r="E129" i="28"/>
  <c r="AE128" i="28"/>
  <c r="AD128" i="28"/>
  <c r="AC128" i="28"/>
  <c r="AB128" i="28"/>
  <c r="AA128" i="28"/>
  <c r="Z128" i="28"/>
  <c r="Y128" i="28"/>
  <c r="X128" i="28"/>
  <c r="W128" i="28"/>
  <c r="V128" i="28"/>
  <c r="U128" i="28"/>
  <c r="T128" i="28"/>
  <c r="K128" i="28"/>
  <c r="J128" i="28"/>
  <c r="I128" i="28"/>
  <c r="H128" i="28"/>
  <c r="AL128" i="28" s="1"/>
  <c r="G128" i="28"/>
  <c r="F128" i="28"/>
  <c r="E128" i="28"/>
  <c r="AE127" i="28"/>
  <c r="AD127" i="28"/>
  <c r="AC127" i="28"/>
  <c r="AB127" i="28"/>
  <c r="AA127" i="28"/>
  <c r="Z127" i="28"/>
  <c r="Y127" i="28"/>
  <c r="X127" i="28"/>
  <c r="W127" i="28"/>
  <c r="V127" i="28"/>
  <c r="U127" i="28"/>
  <c r="T127" i="28"/>
  <c r="AW127" i="28" s="1"/>
  <c r="K127" i="28"/>
  <c r="J127" i="28"/>
  <c r="I127" i="28"/>
  <c r="H127" i="28"/>
  <c r="G127" i="28"/>
  <c r="F127" i="28"/>
  <c r="E127" i="28"/>
  <c r="AE124" i="28"/>
  <c r="AD124" i="28"/>
  <c r="AC124" i="28"/>
  <c r="AB124" i="28"/>
  <c r="AA124" i="28"/>
  <c r="Z124" i="28"/>
  <c r="Y124" i="28"/>
  <c r="X124" i="28"/>
  <c r="W124" i="28"/>
  <c r="V124" i="28"/>
  <c r="U124" i="28"/>
  <c r="T124" i="28"/>
  <c r="AW124" i="28" s="1"/>
  <c r="K124" i="28"/>
  <c r="J124" i="28"/>
  <c r="I124" i="28"/>
  <c r="H124" i="28"/>
  <c r="G124" i="28"/>
  <c r="F124" i="28"/>
  <c r="E124" i="28"/>
  <c r="D124" i="28"/>
  <c r="D127" i="28" s="1"/>
  <c r="AE123" i="28"/>
  <c r="AD123" i="28"/>
  <c r="AC123" i="28"/>
  <c r="AB123" i="28"/>
  <c r="AA123" i="28"/>
  <c r="Z123" i="28"/>
  <c r="Y123" i="28"/>
  <c r="X123" i="28"/>
  <c r="W123" i="28"/>
  <c r="V123" i="28"/>
  <c r="U123" i="28"/>
  <c r="T123" i="28"/>
  <c r="AW123" i="28" s="1"/>
  <c r="K123" i="28"/>
  <c r="J123" i="28"/>
  <c r="I123" i="28"/>
  <c r="H123" i="28"/>
  <c r="G123" i="28"/>
  <c r="F123" i="28"/>
  <c r="E123" i="28"/>
  <c r="D123" i="28"/>
  <c r="AE122" i="28"/>
  <c r="AD122" i="28"/>
  <c r="AS122" i="28" s="1"/>
  <c r="AC122" i="28"/>
  <c r="AB122" i="28"/>
  <c r="AA122" i="28"/>
  <c r="Z122" i="28"/>
  <c r="Y122" i="28"/>
  <c r="X122" i="28"/>
  <c r="W122" i="28"/>
  <c r="V122" i="28"/>
  <c r="U122" i="28"/>
  <c r="T122" i="28"/>
  <c r="K122" i="28"/>
  <c r="J122" i="28"/>
  <c r="I122" i="28"/>
  <c r="H122" i="28"/>
  <c r="G122" i="28"/>
  <c r="F122" i="28"/>
  <c r="E122" i="28"/>
  <c r="D122" i="28"/>
  <c r="AE121" i="28"/>
  <c r="AD121" i="28"/>
  <c r="AC121" i="28"/>
  <c r="AR121" i="28" s="1"/>
  <c r="AB121" i="28"/>
  <c r="AA121" i="28"/>
  <c r="Z121" i="28"/>
  <c r="Y121" i="28"/>
  <c r="X121" i="28"/>
  <c r="W121" i="28"/>
  <c r="V121" i="28"/>
  <c r="U121" i="28"/>
  <c r="T121" i="28"/>
  <c r="Q121" i="28"/>
  <c r="K121" i="28"/>
  <c r="J121" i="28"/>
  <c r="I121" i="28"/>
  <c r="H121" i="28"/>
  <c r="G121" i="28"/>
  <c r="F121" i="28"/>
  <c r="E121" i="28"/>
  <c r="D121" i="28"/>
  <c r="AE120" i="28"/>
  <c r="AD120" i="28"/>
  <c r="AC120" i="28"/>
  <c r="AB120" i="28"/>
  <c r="AQ120" i="28" s="1"/>
  <c r="AA120" i="28"/>
  <c r="Z120" i="28"/>
  <c r="Y120" i="28"/>
  <c r="X120" i="28"/>
  <c r="W120" i="28"/>
  <c r="V120" i="28"/>
  <c r="U120" i="28"/>
  <c r="T120" i="28"/>
  <c r="K120" i="28"/>
  <c r="J120" i="28"/>
  <c r="I120" i="28"/>
  <c r="H120" i="28"/>
  <c r="G120" i="28"/>
  <c r="AK120" i="28" s="1"/>
  <c r="F120" i="28"/>
  <c r="E120" i="28"/>
  <c r="D120" i="28"/>
  <c r="AE119" i="28"/>
  <c r="AT119" i="28" s="1"/>
  <c r="AD119" i="28"/>
  <c r="AC119" i="28"/>
  <c r="AB119" i="28"/>
  <c r="AA119" i="28"/>
  <c r="AP119" i="28" s="1"/>
  <c r="Z119" i="28"/>
  <c r="Y119" i="28"/>
  <c r="X119" i="28"/>
  <c r="W119" i="28"/>
  <c r="V119" i="28"/>
  <c r="U119" i="28"/>
  <c r="T119" i="28"/>
  <c r="K119" i="28"/>
  <c r="J119" i="28"/>
  <c r="I119" i="28"/>
  <c r="H119" i="28"/>
  <c r="G119" i="28"/>
  <c r="F119" i="28"/>
  <c r="E119" i="28"/>
  <c r="D119" i="28"/>
  <c r="AE118" i="28"/>
  <c r="AD118" i="28"/>
  <c r="AC118" i="28"/>
  <c r="AB118" i="28"/>
  <c r="AA118" i="28"/>
  <c r="Z118" i="28"/>
  <c r="Y118" i="28"/>
  <c r="X118" i="28"/>
  <c r="W118" i="28"/>
  <c r="V118" i="28"/>
  <c r="U118" i="28"/>
  <c r="T118" i="28"/>
  <c r="K118" i="28"/>
  <c r="J118" i="28"/>
  <c r="I118" i="28"/>
  <c r="H118" i="28"/>
  <c r="G118" i="28"/>
  <c r="F118" i="28"/>
  <c r="E118" i="28"/>
  <c r="D118" i="28"/>
  <c r="AE115" i="28"/>
  <c r="AD115" i="28"/>
  <c r="AC115" i="28"/>
  <c r="AB115" i="28"/>
  <c r="AA115" i="28"/>
  <c r="Z115" i="28"/>
  <c r="Y115" i="28"/>
  <c r="X115" i="28"/>
  <c r="W115" i="28"/>
  <c r="V115" i="28"/>
  <c r="U115" i="28"/>
  <c r="T115" i="28"/>
  <c r="K115" i="28"/>
  <c r="J115" i="28"/>
  <c r="I115" i="28"/>
  <c r="H115" i="28"/>
  <c r="G115" i="28"/>
  <c r="F115" i="28"/>
  <c r="E115" i="28"/>
  <c r="AE114" i="28"/>
  <c r="AD114" i="28"/>
  <c r="AC114" i="28"/>
  <c r="AB114" i="28"/>
  <c r="AA114" i="28"/>
  <c r="Z114" i="28"/>
  <c r="Y114" i="28"/>
  <c r="X114" i="28"/>
  <c r="W114" i="28"/>
  <c r="V114" i="28"/>
  <c r="U114" i="28"/>
  <c r="T114" i="28"/>
  <c r="AW114" i="28" s="1"/>
  <c r="K114" i="28"/>
  <c r="J114" i="28"/>
  <c r="I114" i="28"/>
  <c r="H114" i="28"/>
  <c r="G114" i="28"/>
  <c r="F114" i="28"/>
  <c r="E114" i="28"/>
  <c r="AE113" i="28"/>
  <c r="AD113" i="28"/>
  <c r="AC113" i="28"/>
  <c r="AB113" i="28"/>
  <c r="AA113" i="28"/>
  <c r="Z113" i="28"/>
  <c r="Y113" i="28"/>
  <c r="X113" i="28"/>
  <c r="W113" i="28"/>
  <c r="V113" i="28"/>
  <c r="U113" i="28"/>
  <c r="T113" i="28"/>
  <c r="K113" i="28"/>
  <c r="J113" i="28"/>
  <c r="I113" i="28"/>
  <c r="H113" i="28"/>
  <c r="G113" i="28"/>
  <c r="F113" i="28"/>
  <c r="E113" i="28"/>
  <c r="AE112" i="28"/>
  <c r="AD112" i="28"/>
  <c r="AC112" i="28"/>
  <c r="AB112" i="28"/>
  <c r="AA112" i="28"/>
  <c r="Z112" i="28"/>
  <c r="Y112" i="28"/>
  <c r="X112" i="28"/>
  <c r="W112" i="28"/>
  <c r="V112" i="28"/>
  <c r="U112" i="28"/>
  <c r="T112" i="28"/>
  <c r="AW112" i="28" s="1"/>
  <c r="K112" i="28"/>
  <c r="J112" i="28"/>
  <c r="I112" i="28"/>
  <c r="H112" i="28"/>
  <c r="G112" i="28"/>
  <c r="F112" i="28"/>
  <c r="E112" i="28"/>
  <c r="Z108" i="28"/>
  <c r="Y108" i="28"/>
  <c r="X108" i="28"/>
  <c r="W108" i="28"/>
  <c r="V108" i="28"/>
  <c r="U108" i="28"/>
  <c r="T108" i="28"/>
  <c r="K108" i="28"/>
  <c r="J108" i="28"/>
  <c r="I108" i="28"/>
  <c r="H108" i="28"/>
  <c r="G108" i="28"/>
  <c r="F108" i="28"/>
  <c r="E108" i="28"/>
  <c r="Z107" i="28"/>
  <c r="Y107" i="28"/>
  <c r="X107" i="28"/>
  <c r="W107" i="28"/>
  <c r="V107" i="28"/>
  <c r="U107" i="28"/>
  <c r="T107" i="28"/>
  <c r="K107" i="28"/>
  <c r="J107" i="28"/>
  <c r="I107" i="28"/>
  <c r="H107" i="28"/>
  <c r="G107" i="28"/>
  <c r="F107" i="28"/>
  <c r="E107" i="28"/>
  <c r="Z106" i="28"/>
  <c r="Y106" i="28"/>
  <c r="X106" i="28"/>
  <c r="W106" i="28"/>
  <c r="V106" i="28"/>
  <c r="U106" i="28"/>
  <c r="T106" i="28"/>
  <c r="K106" i="28"/>
  <c r="J106" i="28"/>
  <c r="I106" i="28"/>
  <c r="H106" i="28"/>
  <c r="G106" i="28"/>
  <c r="F106" i="28"/>
  <c r="E106" i="28"/>
  <c r="AE105" i="28"/>
  <c r="AD105" i="28"/>
  <c r="AC105" i="28"/>
  <c r="AB105" i="28"/>
  <c r="AA105" i="28"/>
  <c r="Z105" i="28"/>
  <c r="Y105" i="28"/>
  <c r="X105" i="28"/>
  <c r="W105" i="28"/>
  <c r="V105" i="28"/>
  <c r="U105" i="28"/>
  <c r="T105" i="28"/>
  <c r="K105" i="28"/>
  <c r="J105" i="28"/>
  <c r="I105" i="28"/>
  <c r="H105" i="28"/>
  <c r="G105" i="28"/>
  <c r="F105" i="28"/>
  <c r="E105" i="28"/>
  <c r="Z102" i="28"/>
  <c r="Y102" i="28"/>
  <c r="X102" i="28"/>
  <c r="W102" i="28"/>
  <c r="V102" i="28"/>
  <c r="U102" i="28"/>
  <c r="T102" i="28"/>
  <c r="K102" i="28"/>
  <c r="J102" i="28"/>
  <c r="I102" i="28"/>
  <c r="H102" i="28"/>
  <c r="G102" i="28"/>
  <c r="F102" i="28"/>
  <c r="E102" i="28"/>
  <c r="Z101" i="28"/>
  <c r="Y101" i="28"/>
  <c r="X101" i="28"/>
  <c r="W101" i="28"/>
  <c r="V101" i="28"/>
  <c r="U101" i="28"/>
  <c r="T101" i="28"/>
  <c r="K101" i="28"/>
  <c r="J101" i="28"/>
  <c r="I101" i="28"/>
  <c r="H101" i="28"/>
  <c r="G101" i="28"/>
  <c r="F101" i="28"/>
  <c r="E101" i="28"/>
  <c r="AE100" i="28"/>
  <c r="AD100" i="28"/>
  <c r="AC100" i="28"/>
  <c r="AB100" i="28"/>
  <c r="AA100" i="28"/>
  <c r="Z100" i="28"/>
  <c r="Y100" i="28"/>
  <c r="X100" i="28"/>
  <c r="W100" i="28"/>
  <c r="V100" i="28"/>
  <c r="U100" i="28"/>
  <c r="T100" i="28"/>
  <c r="K100" i="28"/>
  <c r="J100" i="28"/>
  <c r="I100" i="28"/>
  <c r="H100" i="28"/>
  <c r="G100" i="28"/>
  <c r="F100" i="28"/>
  <c r="E100" i="28"/>
  <c r="AE99" i="28"/>
  <c r="AD99" i="28"/>
  <c r="AC99" i="28"/>
  <c r="AR99" i="28" s="1"/>
  <c r="AB99" i="28"/>
  <c r="AA99" i="28"/>
  <c r="Z99" i="28"/>
  <c r="Y99" i="28"/>
  <c r="X99" i="28"/>
  <c r="W99" i="28"/>
  <c r="V99" i="28"/>
  <c r="U99" i="28"/>
  <c r="T99" i="28"/>
  <c r="K99" i="28"/>
  <c r="J99" i="28"/>
  <c r="I99" i="28"/>
  <c r="H99" i="28"/>
  <c r="G99" i="28"/>
  <c r="F99" i="28"/>
  <c r="E99" i="28"/>
  <c r="AE96" i="28"/>
  <c r="AD96" i="28"/>
  <c r="AC96" i="28"/>
  <c r="AB96" i="28"/>
  <c r="AA96" i="28"/>
  <c r="Y96" i="28"/>
  <c r="AW96" i="28" s="1"/>
  <c r="X96" i="28"/>
  <c r="W96" i="28"/>
  <c r="V96" i="28"/>
  <c r="U96" i="28"/>
  <c r="T96" i="28"/>
  <c r="K96" i="28"/>
  <c r="AO96" i="28" s="1"/>
  <c r="J96" i="28"/>
  <c r="I96" i="28"/>
  <c r="H96" i="28"/>
  <c r="G96" i="28"/>
  <c r="F96" i="28"/>
  <c r="E96" i="28"/>
  <c r="AE95" i="28"/>
  <c r="AD95" i="28"/>
  <c r="AC95" i="28"/>
  <c r="AB95" i="28"/>
  <c r="AQ95" i="28" s="1"/>
  <c r="AA95" i="28"/>
  <c r="Y95" i="28"/>
  <c r="AW95" i="28" s="1"/>
  <c r="X95" i="28"/>
  <c r="W95" i="28"/>
  <c r="V95" i="28"/>
  <c r="U95" i="28"/>
  <c r="T95" i="28"/>
  <c r="K95" i="28"/>
  <c r="AO95" i="28" s="1"/>
  <c r="J95" i="28"/>
  <c r="I95" i="28"/>
  <c r="H95" i="28"/>
  <c r="G95" i="28"/>
  <c r="F95" i="28"/>
  <c r="E95" i="28"/>
  <c r="AE94" i="28"/>
  <c r="AD94" i="28"/>
  <c r="AC94" i="28"/>
  <c r="AB94" i="28"/>
  <c r="AA94" i="28"/>
  <c r="Y94" i="28"/>
  <c r="X94" i="28"/>
  <c r="W94" i="28"/>
  <c r="V94" i="28"/>
  <c r="U94" i="28"/>
  <c r="T94" i="28"/>
  <c r="K94" i="28"/>
  <c r="AO94" i="28" s="1"/>
  <c r="J94" i="28"/>
  <c r="AV94" i="28" s="1"/>
  <c r="I94" i="28"/>
  <c r="H94" i="28"/>
  <c r="G94" i="28"/>
  <c r="F94" i="28"/>
  <c r="E94" i="28"/>
  <c r="AT91" i="28"/>
  <c r="AS91" i="28"/>
  <c r="AK91" i="28"/>
  <c r="AS90" i="28"/>
  <c r="AT90" i="28"/>
  <c r="AP90" i="28"/>
  <c r="AL90" i="28"/>
  <c r="AL89" i="28"/>
  <c r="AW89" i="28"/>
  <c r="AT89" i="28"/>
  <c r="AR87" i="28"/>
  <c r="AO87" i="28"/>
  <c r="AQ86" i="28"/>
  <c r="AW86" i="28"/>
  <c r="AP85" i="28"/>
  <c r="AW82" i="28"/>
  <c r="AE79" i="28"/>
  <c r="AT79" i="28" s="1"/>
  <c r="AD79" i="28"/>
  <c r="AC79" i="28"/>
  <c r="AB79" i="28"/>
  <c r="AA79" i="28"/>
  <c r="Z79" i="28"/>
  <c r="Y79" i="28"/>
  <c r="X79" i="28"/>
  <c r="W79" i="28"/>
  <c r="V79" i="28"/>
  <c r="U79" i="28"/>
  <c r="T79" i="28"/>
  <c r="AW79" i="28" s="1"/>
  <c r="K79" i="28"/>
  <c r="J79" i="28"/>
  <c r="I79" i="28"/>
  <c r="H79" i="28"/>
  <c r="G79" i="28"/>
  <c r="F79" i="28"/>
  <c r="E79" i="28"/>
  <c r="AE78" i="28"/>
  <c r="AD78" i="28"/>
  <c r="AC78" i="28"/>
  <c r="AB78" i="28"/>
  <c r="AA78" i="28"/>
  <c r="Z78" i="28"/>
  <c r="Y78" i="28"/>
  <c r="X78" i="28"/>
  <c r="W78" i="28"/>
  <c r="V78" i="28"/>
  <c r="U78" i="28"/>
  <c r="T78" i="28"/>
  <c r="K78" i="28"/>
  <c r="J78" i="28"/>
  <c r="I78" i="28"/>
  <c r="H78" i="28"/>
  <c r="G78" i="28"/>
  <c r="F78" i="28"/>
  <c r="E78" i="28"/>
  <c r="AE77" i="28"/>
  <c r="AD77" i="28"/>
  <c r="AC77" i="28"/>
  <c r="AA77" i="28"/>
  <c r="Z77" i="28"/>
  <c r="Y77" i="28"/>
  <c r="X77" i="28"/>
  <c r="W77" i="28"/>
  <c r="V77" i="28"/>
  <c r="U77" i="28"/>
  <c r="T77" i="28"/>
  <c r="AW77" i="28" s="1"/>
  <c r="AQ77" i="28"/>
  <c r="K77" i="28"/>
  <c r="AO77" i="28" s="1"/>
  <c r="J77" i="28"/>
  <c r="I77" i="28"/>
  <c r="H77" i="28"/>
  <c r="G77" i="28"/>
  <c r="F77" i="28"/>
  <c r="E77" i="28"/>
  <c r="AE76" i="28"/>
  <c r="AD76" i="28"/>
  <c r="AC76" i="28"/>
  <c r="AB76" i="28"/>
  <c r="AA76" i="28"/>
  <c r="Z76" i="28"/>
  <c r="Y76" i="28"/>
  <c r="X76" i="28"/>
  <c r="W76" i="28"/>
  <c r="V76" i="28"/>
  <c r="U76" i="28"/>
  <c r="T76" i="28"/>
  <c r="K76" i="28"/>
  <c r="J76" i="28"/>
  <c r="I76" i="28"/>
  <c r="H76" i="28"/>
  <c r="G76" i="28"/>
  <c r="F76" i="28"/>
  <c r="E76" i="28"/>
  <c r="AE75" i="28"/>
  <c r="AD75" i="28"/>
  <c r="AS75" i="28" s="1"/>
  <c r="AC75" i="28"/>
  <c r="AB75" i="28"/>
  <c r="AA75" i="28"/>
  <c r="Z75" i="28"/>
  <c r="Y75" i="28"/>
  <c r="X75" i="28"/>
  <c r="W75" i="28"/>
  <c r="V75" i="28"/>
  <c r="U75" i="28"/>
  <c r="T75" i="28"/>
  <c r="K75" i="28"/>
  <c r="J75" i="28"/>
  <c r="I75" i="28"/>
  <c r="H75" i="28"/>
  <c r="G75" i="28"/>
  <c r="F75" i="28"/>
  <c r="E75" i="28"/>
  <c r="AE74" i="28"/>
  <c r="AD74" i="28"/>
  <c r="AC74" i="28"/>
  <c r="AB74" i="28"/>
  <c r="AQ74" i="28" s="1"/>
  <c r="AA74" i="28"/>
  <c r="Z74" i="28"/>
  <c r="Y74" i="28"/>
  <c r="X74" i="28"/>
  <c r="W74" i="28"/>
  <c r="V74" i="28"/>
  <c r="U74" i="28"/>
  <c r="T74" i="28"/>
  <c r="K74" i="28"/>
  <c r="K73" i="28" s="1"/>
  <c r="J74" i="28"/>
  <c r="I74" i="28"/>
  <c r="I73" i="28" s="1"/>
  <c r="H74" i="28"/>
  <c r="H73" i="28" s="1"/>
  <c r="G74" i="28"/>
  <c r="G73" i="28" s="1"/>
  <c r="F74" i="28"/>
  <c r="E74" i="28"/>
  <c r="E73" i="28" s="1"/>
  <c r="AE72" i="28"/>
  <c r="AD72" i="28"/>
  <c r="AC72" i="28"/>
  <c r="AB72" i="28"/>
  <c r="AA72" i="28"/>
  <c r="Z72" i="28"/>
  <c r="Y72" i="28"/>
  <c r="X72" i="28"/>
  <c r="W72" i="28"/>
  <c r="V72" i="28"/>
  <c r="U72" i="28"/>
  <c r="T72" i="28"/>
  <c r="K72" i="28"/>
  <c r="J72" i="28"/>
  <c r="I72" i="28"/>
  <c r="H72" i="28"/>
  <c r="G72" i="28"/>
  <c r="F72" i="28"/>
  <c r="E72" i="28"/>
  <c r="AE69" i="28"/>
  <c r="AD69" i="28"/>
  <c r="AC69" i="28"/>
  <c r="AB69" i="28"/>
  <c r="AA69" i="28"/>
  <c r="Z69" i="28"/>
  <c r="Y69" i="28"/>
  <c r="X69" i="28"/>
  <c r="W69" i="28"/>
  <c r="V69" i="28"/>
  <c r="U69" i="28"/>
  <c r="T69" i="28"/>
  <c r="K69" i="28"/>
  <c r="J69" i="28"/>
  <c r="I69" i="28"/>
  <c r="H69" i="28"/>
  <c r="G69" i="28"/>
  <c r="F69" i="28"/>
  <c r="E69" i="28"/>
  <c r="AE68" i="28"/>
  <c r="AD68" i="28"/>
  <c r="AC68" i="28"/>
  <c r="AB68" i="28"/>
  <c r="AQ68" i="28" s="1"/>
  <c r="AA68" i="28"/>
  <c r="Z68" i="28"/>
  <c r="Y68" i="28"/>
  <c r="X68" i="28"/>
  <c r="W68" i="28"/>
  <c r="V68" i="28"/>
  <c r="U68" i="28"/>
  <c r="T68" i="28"/>
  <c r="AW68" i="28" s="1"/>
  <c r="K68" i="28"/>
  <c r="J68" i="28"/>
  <c r="I68" i="28"/>
  <c r="H68" i="28"/>
  <c r="G68" i="28"/>
  <c r="F68" i="28"/>
  <c r="E68" i="28"/>
  <c r="AE67" i="28"/>
  <c r="AD67" i="28"/>
  <c r="AC67" i="28"/>
  <c r="AB67" i="28"/>
  <c r="AA67" i="28"/>
  <c r="Z67" i="28"/>
  <c r="Y67" i="28"/>
  <c r="X67" i="28"/>
  <c r="W67" i="28"/>
  <c r="V67" i="28"/>
  <c r="U67" i="28"/>
  <c r="T67" i="28"/>
  <c r="K67" i="28"/>
  <c r="J67" i="28"/>
  <c r="I67" i="28"/>
  <c r="H67" i="28"/>
  <c r="G67" i="28"/>
  <c r="F67" i="28"/>
  <c r="E67" i="28"/>
  <c r="AE66" i="28"/>
  <c r="AD66" i="28"/>
  <c r="AC66" i="28"/>
  <c r="AB66" i="28"/>
  <c r="AA66" i="28"/>
  <c r="Z66" i="28"/>
  <c r="Y66" i="28"/>
  <c r="X66" i="28"/>
  <c r="W66" i="28"/>
  <c r="V66" i="28"/>
  <c r="AK66" i="28" s="1"/>
  <c r="U66" i="28"/>
  <c r="T66" i="28"/>
  <c r="AW66" i="28" s="1"/>
  <c r="K66" i="28"/>
  <c r="J66" i="28"/>
  <c r="I66" i="28"/>
  <c r="H66" i="28"/>
  <c r="G66" i="28"/>
  <c r="F66" i="28"/>
  <c r="E66" i="28"/>
  <c r="AE65" i="28"/>
  <c r="AD65" i="28"/>
  <c r="AC65" i="28"/>
  <c r="AB65" i="28"/>
  <c r="AA65" i="28"/>
  <c r="Z65" i="28"/>
  <c r="Y65" i="28"/>
  <c r="X65" i="28"/>
  <c r="W65" i="28"/>
  <c r="V65" i="28"/>
  <c r="U65" i="28"/>
  <c r="T65" i="28"/>
  <c r="K65" i="28"/>
  <c r="J65" i="28"/>
  <c r="I65" i="28"/>
  <c r="H65" i="28"/>
  <c r="G65" i="28"/>
  <c r="F65" i="28"/>
  <c r="E65" i="28"/>
  <c r="AE64" i="28"/>
  <c r="AD64" i="28"/>
  <c r="AC64" i="28"/>
  <c r="AB64" i="28"/>
  <c r="AA64" i="28"/>
  <c r="Z64" i="28"/>
  <c r="Y64" i="28"/>
  <c r="X64" i="28"/>
  <c r="W64" i="28"/>
  <c r="V64" i="28"/>
  <c r="U64" i="28"/>
  <c r="T64" i="28"/>
  <c r="AW64" i="28" s="1"/>
  <c r="K64" i="28"/>
  <c r="J64" i="28"/>
  <c r="I64" i="28"/>
  <c r="H64" i="28"/>
  <c r="G64" i="28"/>
  <c r="F64" i="28"/>
  <c r="E64" i="28"/>
  <c r="AE63" i="28"/>
  <c r="AD63" i="28"/>
  <c r="AC63" i="28"/>
  <c r="AB63" i="28"/>
  <c r="AA63" i="28"/>
  <c r="Z63" i="28"/>
  <c r="Y63" i="28"/>
  <c r="X63" i="28"/>
  <c r="W63" i="28"/>
  <c r="V63" i="28"/>
  <c r="U63" i="28"/>
  <c r="T63" i="28"/>
  <c r="K63" i="28"/>
  <c r="J63" i="28"/>
  <c r="I63" i="28"/>
  <c r="H63" i="28"/>
  <c r="G63" i="28"/>
  <c r="F63" i="28"/>
  <c r="E63" i="28"/>
  <c r="AE62" i="28"/>
  <c r="AD62" i="28"/>
  <c r="AC62" i="28"/>
  <c r="AB62" i="28"/>
  <c r="AA62" i="28"/>
  <c r="Z62" i="28"/>
  <c r="Y62" i="28"/>
  <c r="X62" i="28"/>
  <c r="W62" i="28"/>
  <c r="V62" i="28"/>
  <c r="U62" i="28"/>
  <c r="T62" i="28"/>
  <c r="AW62" i="28" s="1"/>
  <c r="K62" i="28"/>
  <c r="J62" i="28"/>
  <c r="I62" i="28"/>
  <c r="H62" i="28"/>
  <c r="G62" i="28"/>
  <c r="F62" i="28"/>
  <c r="E62" i="28"/>
  <c r="AE61" i="28"/>
  <c r="AD61" i="28"/>
  <c r="AC61" i="28"/>
  <c r="AB61" i="28"/>
  <c r="AA61" i="28"/>
  <c r="Z61" i="28"/>
  <c r="Y61" i="28"/>
  <c r="X61" i="28"/>
  <c r="W61" i="28"/>
  <c r="V61" i="28"/>
  <c r="U61" i="28"/>
  <c r="T61" i="28"/>
  <c r="AW61" i="28" s="1"/>
  <c r="K61" i="28"/>
  <c r="J61" i="28"/>
  <c r="I61" i="28"/>
  <c r="H61" i="28"/>
  <c r="G61" i="28"/>
  <c r="F61" i="28"/>
  <c r="E61" i="28"/>
  <c r="AE60" i="28"/>
  <c r="AD60" i="28"/>
  <c r="AC60" i="28"/>
  <c r="AB60" i="28"/>
  <c r="AA60" i="28"/>
  <c r="Z60" i="28"/>
  <c r="Y60" i="28"/>
  <c r="X60" i="28"/>
  <c r="W60" i="28"/>
  <c r="V60" i="28"/>
  <c r="U60" i="28"/>
  <c r="T60" i="28"/>
  <c r="AW60" i="28" s="1"/>
  <c r="K60" i="28"/>
  <c r="J60" i="28"/>
  <c r="I60" i="28"/>
  <c r="H60" i="28"/>
  <c r="G60" i="28"/>
  <c r="F60" i="28"/>
  <c r="E60" i="28"/>
  <c r="AE59" i="28"/>
  <c r="AD59" i="28"/>
  <c r="AC59" i="28"/>
  <c r="AB59" i="28"/>
  <c r="AA59" i="28"/>
  <c r="Z59" i="28"/>
  <c r="Y59" i="28"/>
  <c r="X59" i="28"/>
  <c r="W59" i="28"/>
  <c r="V59" i="28"/>
  <c r="U59" i="28"/>
  <c r="T59" i="28"/>
  <c r="K59" i="28"/>
  <c r="J59" i="28"/>
  <c r="I59" i="28"/>
  <c r="H59" i="28"/>
  <c r="G59" i="28"/>
  <c r="F59" i="28"/>
  <c r="E59" i="28"/>
  <c r="Z56" i="28"/>
  <c r="Y56" i="28"/>
  <c r="X56" i="28"/>
  <c r="W56" i="28"/>
  <c r="V56" i="28"/>
  <c r="U56" i="28"/>
  <c r="T56" i="28"/>
  <c r="AW56" i="28" s="1"/>
  <c r="K56" i="28"/>
  <c r="J56" i="28"/>
  <c r="I56" i="28"/>
  <c r="H56" i="28"/>
  <c r="G56" i="28"/>
  <c r="F56" i="28"/>
  <c r="E56" i="28"/>
  <c r="AE55" i="28"/>
  <c r="AD55" i="28"/>
  <c r="AC55" i="28"/>
  <c r="AB55" i="28"/>
  <c r="AA55" i="28"/>
  <c r="Z55" i="28"/>
  <c r="Y55" i="28"/>
  <c r="X55" i="28"/>
  <c r="W55" i="28"/>
  <c r="V55" i="28"/>
  <c r="U55" i="28"/>
  <c r="T55" i="28"/>
  <c r="K55" i="28"/>
  <c r="J55" i="28"/>
  <c r="I55" i="28"/>
  <c r="H55" i="28"/>
  <c r="G55" i="28"/>
  <c r="F55" i="28"/>
  <c r="E55" i="28"/>
  <c r="AE54" i="28"/>
  <c r="AE56" i="28" s="1"/>
  <c r="AD54" i="28"/>
  <c r="AD56" i="28" s="1"/>
  <c r="AC54" i="28"/>
  <c r="AB54" i="28"/>
  <c r="AB56" i="28" s="1"/>
  <c r="AA54" i="28"/>
  <c r="AA56" i="28" s="1"/>
  <c r="Z54" i="28"/>
  <c r="Y54" i="28"/>
  <c r="X54" i="28"/>
  <c r="W54" i="28"/>
  <c r="V54" i="28"/>
  <c r="U54" i="28"/>
  <c r="T54" i="28"/>
  <c r="K54" i="28"/>
  <c r="J54" i="28"/>
  <c r="I54" i="28"/>
  <c r="H54" i="28"/>
  <c r="G54" i="28"/>
  <c r="F54" i="28"/>
  <c r="E54" i="28"/>
  <c r="AE51" i="28"/>
  <c r="AD51" i="28"/>
  <c r="AC51" i="28"/>
  <c r="AB51" i="28"/>
  <c r="AA51" i="28"/>
  <c r="Z51" i="28"/>
  <c r="Y51" i="28"/>
  <c r="X51" i="28"/>
  <c r="W51" i="28"/>
  <c r="V51" i="28"/>
  <c r="U51" i="28"/>
  <c r="T51" i="28"/>
  <c r="Q51" i="28"/>
  <c r="P51" i="28"/>
  <c r="O51" i="28"/>
  <c r="N51" i="28"/>
  <c r="M51" i="28"/>
  <c r="L51" i="28"/>
  <c r="K51" i="28"/>
  <c r="J51" i="28"/>
  <c r="I51" i="28"/>
  <c r="H51" i="28"/>
  <c r="G51" i="28"/>
  <c r="F51" i="28"/>
  <c r="E51" i="28"/>
  <c r="AE50" i="28"/>
  <c r="AD50" i="28"/>
  <c r="AC50" i="28"/>
  <c r="AB50" i="28"/>
  <c r="AA50" i="28"/>
  <c r="Z50" i="28"/>
  <c r="Y50" i="28"/>
  <c r="X50" i="28"/>
  <c r="W50" i="28"/>
  <c r="V50" i="28"/>
  <c r="U50" i="28"/>
  <c r="T50" i="28"/>
  <c r="P50" i="28"/>
  <c r="O50" i="28"/>
  <c r="N50" i="28"/>
  <c r="M50" i="28"/>
  <c r="L50" i="28"/>
  <c r="K50" i="28"/>
  <c r="J50" i="28"/>
  <c r="I50" i="28"/>
  <c r="H50" i="28"/>
  <c r="G50" i="28"/>
  <c r="F50" i="28"/>
  <c r="E50" i="28"/>
  <c r="AE49" i="28"/>
  <c r="AD49" i="28"/>
  <c r="AC49" i="28"/>
  <c r="AB49" i="28"/>
  <c r="AA49" i="28"/>
  <c r="Z49" i="28"/>
  <c r="Y49" i="28"/>
  <c r="X49" i="28"/>
  <c r="W49" i="28"/>
  <c r="V49" i="28"/>
  <c r="U49" i="28"/>
  <c r="T49" i="28"/>
  <c r="P49" i="28"/>
  <c r="O49" i="28"/>
  <c r="N49" i="28"/>
  <c r="M49" i="28"/>
  <c r="L49" i="28"/>
  <c r="K49" i="28"/>
  <c r="J49" i="28"/>
  <c r="I49" i="28"/>
  <c r="H49" i="28"/>
  <c r="G49" i="28"/>
  <c r="F49" i="28"/>
  <c r="E49" i="28"/>
  <c r="AE48" i="28"/>
  <c r="AD48" i="28"/>
  <c r="AC48" i="28"/>
  <c r="AB48" i="28"/>
  <c r="AA48" i="28"/>
  <c r="Z48" i="28"/>
  <c r="Y48" i="28"/>
  <c r="X48" i="28"/>
  <c r="W48" i="28"/>
  <c r="V48" i="28"/>
  <c r="U48" i="28"/>
  <c r="T48" i="28"/>
  <c r="AW48" i="28" s="1"/>
  <c r="P48" i="28"/>
  <c r="O48" i="28"/>
  <c r="N48" i="28"/>
  <c r="M48" i="28"/>
  <c r="L48" i="28"/>
  <c r="K48" i="28"/>
  <c r="J48" i="28"/>
  <c r="I48" i="28"/>
  <c r="H48" i="28"/>
  <c r="G48" i="28"/>
  <c r="F48" i="28"/>
  <c r="E48" i="28"/>
  <c r="AE47" i="28"/>
  <c r="AD47" i="28"/>
  <c r="AC47" i="28"/>
  <c r="AB47" i="28"/>
  <c r="AA47" i="28"/>
  <c r="Z47" i="28"/>
  <c r="Y47" i="28"/>
  <c r="X47" i="28"/>
  <c r="W47" i="28"/>
  <c r="V47" i="28"/>
  <c r="U47" i="28"/>
  <c r="T47" i="28"/>
  <c r="AW47" i="28" s="1"/>
  <c r="P47" i="28"/>
  <c r="O47" i="28"/>
  <c r="N47" i="28"/>
  <c r="M47" i="28"/>
  <c r="L47" i="28"/>
  <c r="K47" i="28"/>
  <c r="J47" i="28"/>
  <c r="I47" i="28"/>
  <c r="AM47" i="28" s="1"/>
  <c r="H47" i="28"/>
  <c r="G47" i="28"/>
  <c r="F47" i="28"/>
  <c r="E47" i="28"/>
  <c r="AI44" i="28"/>
  <c r="AV43" i="28"/>
  <c r="AN42" i="28"/>
  <c r="AJ42" i="28"/>
  <c r="AT41" i="28"/>
  <c r="AR41" i="28"/>
  <c r="AQ41" i="28"/>
  <c r="AP41" i="28"/>
  <c r="AT38" i="28"/>
  <c r="AS38" i="28"/>
  <c r="AR38" i="28"/>
  <c r="AQ38" i="28"/>
  <c r="AP38" i="28"/>
  <c r="AN38" i="28"/>
  <c r="AJ38" i="28"/>
  <c r="AT37" i="28"/>
  <c r="AS37" i="28"/>
  <c r="AR37" i="28"/>
  <c r="AQ37" i="28"/>
  <c r="AP37" i="28"/>
  <c r="AT36" i="28"/>
  <c r="AS36" i="28"/>
  <c r="AR36" i="28"/>
  <c r="AQ36" i="28"/>
  <c r="AP36" i="28"/>
  <c r="AN36" i="28"/>
  <c r="AJ36" i="28"/>
  <c r="AT35" i="28"/>
  <c r="AS35" i="28"/>
  <c r="AR35" i="28"/>
  <c r="AQ35" i="28"/>
  <c r="AP35" i="28"/>
  <c r="AL35" i="28"/>
  <c r="AM31" i="28"/>
  <c r="AL30" i="28"/>
  <c r="AE32" i="28"/>
  <c r="AA32" i="28"/>
  <c r="AS29" i="28"/>
  <c r="AK29" i="28"/>
  <c r="AO26" i="28"/>
  <c r="AT26" i="28"/>
  <c r="AE106" i="28"/>
  <c r="AD106" i="28"/>
  <c r="AC106" i="28"/>
  <c r="AB106" i="28"/>
  <c r="AA106" i="28"/>
  <c r="AN25" i="28"/>
  <c r="AJ25" i="28"/>
  <c r="AX23" i="28"/>
  <c r="AX28" i="28" s="1"/>
  <c r="AX34" i="28" s="1"/>
  <c r="AX40" i="28" s="1"/>
  <c r="AX46" i="28" s="1"/>
  <c r="AX53" i="28" s="1"/>
  <c r="AX58" i="28" s="1"/>
  <c r="AV23" i="28"/>
  <c r="AV28" i="28" s="1"/>
  <c r="AV34" i="28" s="1"/>
  <c r="AV46" i="28" s="1"/>
  <c r="AV53" i="28" s="1"/>
  <c r="AV58" i="28" s="1"/>
  <c r="AW16" i="28"/>
  <c r="AV16" i="28"/>
  <c r="AG16" i="28"/>
  <c r="AG15" i="28"/>
  <c r="AG14" i="28"/>
  <c r="R14" i="28"/>
  <c r="Y9" i="28"/>
  <c r="E9" i="28"/>
  <c r="AK127" i="28" l="1"/>
  <c r="AO127" i="28"/>
  <c r="AN130" i="28"/>
  <c r="P73" i="28"/>
  <c r="L73" i="28"/>
  <c r="AP132" i="28"/>
  <c r="AP128" i="28"/>
  <c r="AK56" i="28"/>
  <c r="AO56" i="28"/>
  <c r="AL72" i="28"/>
  <c r="AW99" i="28"/>
  <c r="F73" i="28"/>
  <c r="J73" i="28"/>
  <c r="AK78" i="28"/>
  <c r="AI94" i="28"/>
  <c r="AM94" i="28"/>
  <c r="AI96" i="28"/>
  <c r="AM96" i="28"/>
  <c r="AJ99" i="28"/>
  <c r="AK102" i="28"/>
  <c r="AO120" i="28"/>
  <c r="AM112" i="28"/>
  <c r="AN113" i="28"/>
  <c r="AK115" i="28"/>
  <c r="AV114" i="28"/>
  <c r="AX114" i="28" s="1"/>
  <c r="AV73" i="28"/>
  <c r="AT51" i="28"/>
  <c r="AW65" i="28"/>
  <c r="AL94" i="28"/>
  <c r="AN95" i="28"/>
  <c r="AV120" i="28"/>
  <c r="AR69" i="28"/>
  <c r="AV42" i="28"/>
  <c r="AV47" i="28"/>
  <c r="AM68" i="28"/>
  <c r="AP72" i="28"/>
  <c r="AT72" i="28"/>
  <c r="AL79" i="28"/>
  <c r="AM86" i="28"/>
  <c r="AP87" i="28"/>
  <c r="AT87" i="28"/>
  <c r="AK90" i="28"/>
  <c r="AO90" i="28"/>
  <c r="AK100" i="28"/>
  <c r="AN102" i="28"/>
  <c r="AM114" i="28"/>
  <c r="AR114" i="28"/>
  <c r="AT122" i="28"/>
  <c r="AK124" i="28"/>
  <c r="AW131" i="28"/>
  <c r="AM139" i="28"/>
  <c r="AM145" i="28"/>
  <c r="AV135" i="28"/>
  <c r="AX135" i="28" s="1"/>
  <c r="AV41" i="28"/>
  <c r="AL51" i="28"/>
  <c r="AP51" i="28"/>
  <c r="AJ95" i="28"/>
  <c r="AR119" i="28"/>
  <c r="AP67" i="28"/>
  <c r="AR24" i="28"/>
  <c r="AV31" i="28"/>
  <c r="AM74" i="28"/>
  <c r="AR74" i="28"/>
  <c r="AN75" i="28"/>
  <c r="AK87" i="28"/>
  <c r="AP91" i="28"/>
  <c r="AT94" i="28"/>
  <c r="AI95" i="28"/>
  <c r="AM95" i="28"/>
  <c r="AJ96" i="28"/>
  <c r="AN96" i="28"/>
  <c r="AJ101" i="28"/>
  <c r="AN101" i="28"/>
  <c r="AM107" i="28"/>
  <c r="AO108" i="28"/>
  <c r="AQ121" i="28"/>
  <c r="AT132" i="28"/>
  <c r="AS124" i="28"/>
  <c r="AQ139" i="28"/>
  <c r="AQ135" i="28"/>
  <c r="O109" i="28"/>
  <c r="AT106" i="28"/>
  <c r="AJ108" i="28"/>
  <c r="AN108" i="28"/>
  <c r="AT30" i="28"/>
  <c r="AV51" i="28"/>
  <c r="AV68" i="28"/>
  <c r="AV89" i="28"/>
  <c r="AX89" i="28" s="1"/>
  <c r="AK77" i="28"/>
  <c r="AV108" i="28"/>
  <c r="AV139" i="28"/>
  <c r="AK26" i="28"/>
  <c r="AS26" i="28"/>
  <c r="AL41" i="28"/>
  <c r="AW43" i="28"/>
  <c r="AM43" i="28"/>
  <c r="AJ44" i="28"/>
  <c r="AN44" i="28"/>
  <c r="AV66" i="28"/>
  <c r="AX66" i="28" s="1"/>
  <c r="AM82" i="28"/>
  <c r="AK84" i="28"/>
  <c r="AO101" i="28"/>
  <c r="AL102" i="28"/>
  <c r="AO115" i="28"/>
  <c r="AS119" i="28"/>
  <c r="AO122" i="28"/>
  <c r="AK149" i="28"/>
  <c r="AJ152" i="28"/>
  <c r="AR48" i="28"/>
  <c r="AS25" i="28"/>
  <c r="AP95" i="28"/>
  <c r="AT95" i="28"/>
  <c r="AV96" i="28"/>
  <c r="F109" i="28"/>
  <c r="J109" i="28"/>
  <c r="AL106" i="28"/>
  <c r="AJ107" i="28"/>
  <c r="AN107" i="28"/>
  <c r="AK108" i="28"/>
  <c r="AI121" i="28"/>
  <c r="AM121" i="28"/>
  <c r="AT123" i="28"/>
  <c r="AR95" i="28"/>
  <c r="AS143" i="28"/>
  <c r="AS24" i="28"/>
  <c r="AJ41" i="28"/>
  <c r="AN41" i="28"/>
  <c r="AK41" i="28"/>
  <c r="AO41" i="28"/>
  <c r="AK43" i="28"/>
  <c r="AO43" i="28"/>
  <c r="AL44" i="28"/>
  <c r="AQ47" i="28"/>
  <c r="AI56" i="28"/>
  <c r="AJ56" i="28"/>
  <c r="AN56" i="28"/>
  <c r="AK62" i="28"/>
  <c r="AV64" i="28"/>
  <c r="AM64" i="28"/>
  <c r="AO66" i="28"/>
  <c r="AW75" i="28"/>
  <c r="AJ77" i="28"/>
  <c r="AO91" i="28"/>
  <c r="AL91" i="28"/>
  <c r="AM106" i="28"/>
  <c r="AO107" i="28"/>
  <c r="AN114" i="28"/>
  <c r="AV115" i="28"/>
  <c r="AO137" i="28"/>
  <c r="AT144" i="28"/>
  <c r="P109" i="28"/>
  <c r="L109" i="28"/>
  <c r="M109" i="28"/>
  <c r="N109" i="28"/>
  <c r="AQ114" i="28"/>
  <c r="AT96" i="28"/>
  <c r="AS41" i="28"/>
  <c r="AR61" i="28"/>
  <c r="AQ72" i="28"/>
  <c r="AS77" i="28"/>
  <c r="AP94" i="28"/>
  <c r="AS76" i="28"/>
  <c r="AQ96" i="28"/>
  <c r="AR96" i="28"/>
  <c r="AN77" i="28"/>
  <c r="AO84" i="28"/>
  <c r="AO123" i="28"/>
  <c r="AS123" i="28"/>
  <c r="AW25" i="28"/>
  <c r="AB32" i="28"/>
  <c r="AW30" i="28"/>
  <c r="AI43" i="28"/>
  <c r="AM44" i="28"/>
  <c r="AW44" i="28"/>
  <c r="AX44" i="28" s="1"/>
  <c r="AW74" i="28"/>
  <c r="AK95" i="28"/>
  <c r="T109" i="28"/>
  <c r="X109" i="28"/>
  <c r="AK107" i="28"/>
  <c r="AL108" i="28"/>
  <c r="AW108" i="28"/>
  <c r="AW121" i="28"/>
  <c r="AW152" i="28"/>
  <c r="AJ61" i="28"/>
  <c r="AK88" i="28"/>
  <c r="AL107" i="28"/>
  <c r="AW107" i="28"/>
  <c r="AW115" i="28"/>
  <c r="AX115" i="28" s="1"/>
  <c r="AW120" i="28"/>
  <c r="AP26" i="28"/>
  <c r="AL37" i="28"/>
  <c r="AL63" i="28"/>
  <c r="AK76" i="28"/>
  <c r="AR146" i="28"/>
  <c r="AW24" i="28"/>
  <c r="AD32" i="28"/>
  <c r="AC32" i="28"/>
  <c r="AM41" i="28"/>
  <c r="AI42" i="28"/>
  <c r="AM42" i="28"/>
  <c r="AK44" i="28"/>
  <c r="AO44" i="28"/>
  <c r="AW67" i="28"/>
  <c r="AW84" i="28"/>
  <c r="AQ87" i="28"/>
  <c r="AK94" i="28"/>
  <c r="V109" i="28"/>
  <c r="Z109" i="28"/>
  <c r="AL24" i="28"/>
  <c r="AR25" i="28"/>
  <c r="AV24" i="28"/>
  <c r="AM24" i="28"/>
  <c r="AQ24" i="28"/>
  <c r="AN24" i="28"/>
  <c r="AL25" i="28"/>
  <c r="AP106" i="28"/>
  <c r="AL32" i="28"/>
  <c r="AM37" i="28"/>
  <c r="AK38" i="28"/>
  <c r="AO38" i="28"/>
  <c r="AJ47" i="28"/>
  <c r="AN47" i="28"/>
  <c r="AR47" i="28"/>
  <c r="AL48" i="28"/>
  <c r="AP48" i="28"/>
  <c r="AT48" i="28"/>
  <c r="AN49" i="28"/>
  <c r="AR49" i="28"/>
  <c r="AN50" i="28"/>
  <c r="AR50" i="28"/>
  <c r="AI54" i="28"/>
  <c r="AM54" i="28"/>
  <c r="AQ54" i="28"/>
  <c r="AI55" i="28"/>
  <c r="AM55" i="28"/>
  <c r="AQ55" i="28"/>
  <c r="AI59" i="28"/>
  <c r="AM59" i="28"/>
  <c r="AO62" i="28"/>
  <c r="AS62" i="28"/>
  <c r="AN63" i="28"/>
  <c r="AR63" i="28"/>
  <c r="AL69" i="28"/>
  <c r="AP69" i="28"/>
  <c r="AT69" i="28"/>
  <c r="AN99" i="28"/>
  <c r="AL26" i="28"/>
  <c r="AO29" i="28"/>
  <c r="AJ30" i="28"/>
  <c r="AN30" i="28"/>
  <c r="AR30" i="28"/>
  <c r="AL31" i="28"/>
  <c r="AP31" i="28"/>
  <c r="AT31" i="28"/>
  <c r="AK48" i="28"/>
  <c r="AO48" i="28"/>
  <c r="AS48" i="28"/>
  <c r="AI49" i="28"/>
  <c r="AM49" i="28"/>
  <c r="AQ49" i="28"/>
  <c r="AI50" i="28"/>
  <c r="AM50" i="28"/>
  <c r="AQ50" i="28"/>
  <c r="AL54" i="28"/>
  <c r="AP54" i="28"/>
  <c r="AT54" i="28"/>
  <c r="AL55" i="28"/>
  <c r="AP55" i="28"/>
  <c r="AT55" i="28"/>
  <c r="AT56" i="28"/>
  <c r="AL59" i="28"/>
  <c r="AP59" i="28"/>
  <c r="AT59" i="28"/>
  <c r="AL60" i="28"/>
  <c r="AP60" i="28"/>
  <c r="AT60" i="28"/>
  <c r="AL61" i="28"/>
  <c r="AP61" i="28"/>
  <c r="AT61" i="28"/>
  <c r="AI65" i="28"/>
  <c r="AM65" i="28"/>
  <c r="AQ65" i="28"/>
  <c r="AM66" i="28"/>
  <c r="AQ66" i="28"/>
  <c r="AL78" i="28"/>
  <c r="AP78" i="28"/>
  <c r="AT78" i="28"/>
  <c r="AK79" i="28"/>
  <c r="AO79" i="28"/>
  <c r="AS79" i="28"/>
  <c r="AK82" i="28"/>
  <c r="AO82" i="28"/>
  <c r="AS82" i="28"/>
  <c r="AJ91" i="28"/>
  <c r="AN91" i="28"/>
  <c r="AR91" i="28"/>
  <c r="AL100" i="28"/>
  <c r="AP100" i="28"/>
  <c r="AT100" i="28"/>
  <c r="AJ24" i="28"/>
  <c r="AV26" i="28"/>
  <c r="AI26" i="28"/>
  <c r="AM26" i="28"/>
  <c r="AQ26" i="28"/>
  <c r="AL29" i="28"/>
  <c r="AK24" i="28"/>
  <c r="AO24" i="28"/>
  <c r="AI25" i="28"/>
  <c r="AM25" i="28"/>
  <c r="AJ26" i="28"/>
  <c r="AN26" i="28"/>
  <c r="AR26" i="28"/>
  <c r="AP30" i="28"/>
  <c r="AJ31" i="28"/>
  <c r="AN31" i="28"/>
  <c r="AM32" i="28"/>
  <c r="AM35" i="28"/>
  <c r="AK36" i="28"/>
  <c r="AO36" i="28"/>
  <c r="AJ37" i="28"/>
  <c r="AN37" i="28"/>
  <c r="AL38" i="28"/>
  <c r="AK47" i="28"/>
  <c r="AO47" i="28"/>
  <c r="AS47" i="28"/>
  <c r="AI48" i="28"/>
  <c r="AM48" i="28"/>
  <c r="AQ48" i="28"/>
  <c r="AK49" i="28"/>
  <c r="AO49" i="28"/>
  <c r="AS49" i="28"/>
  <c r="AK50" i="28"/>
  <c r="AO50" i="28"/>
  <c r="AS50" i="28"/>
  <c r="AN51" i="28"/>
  <c r="AR51" i="28"/>
  <c r="AN54" i="28"/>
  <c r="AR54" i="28"/>
  <c r="AN55" i="28"/>
  <c r="AR55" i="28"/>
  <c r="AL56" i="28"/>
  <c r="AP56" i="28"/>
  <c r="AN59" i="28"/>
  <c r="AR59" i="28"/>
  <c r="AJ60" i="28"/>
  <c r="AN60" i="28"/>
  <c r="AR60" i="28"/>
  <c r="AN61" i="28"/>
  <c r="AK64" i="28"/>
  <c r="AO64" i="28"/>
  <c r="AS64" i="28"/>
  <c r="AN67" i="28"/>
  <c r="AR67" i="28"/>
  <c r="AK74" i="28"/>
  <c r="AO74" i="28"/>
  <c r="AS74" i="28"/>
  <c r="AV82" i="28"/>
  <c r="AI83" i="28"/>
  <c r="AM83" i="28"/>
  <c r="AQ83" i="28"/>
  <c r="AM85" i="28"/>
  <c r="AQ85" i="28"/>
  <c r="AL86" i="28"/>
  <c r="AP86" i="28"/>
  <c r="AT86" i="28"/>
  <c r="AR29" i="28"/>
  <c r="AV30" i="28"/>
  <c r="AM30" i="28"/>
  <c r="AQ30" i="28"/>
  <c r="AK31" i="28"/>
  <c r="AO31" i="28"/>
  <c r="AS31" i="28"/>
  <c r="AJ32" i="28"/>
  <c r="AN32" i="28"/>
  <c r="AN35" i="28"/>
  <c r="AL36" i="28"/>
  <c r="AJ43" i="28"/>
  <c r="AN43" i="28"/>
  <c r="AL47" i="28"/>
  <c r="AP47" i="28"/>
  <c r="AT47" i="28"/>
  <c r="AV62" i="28"/>
  <c r="AX62" i="28" s="1"/>
  <c r="AM62" i="28"/>
  <c r="AQ62" i="28"/>
  <c r="AP63" i="28"/>
  <c r="AT63" i="28"/>
  <c r="AJ76" i="28"/>
  <c r="AN76" i="28"/>
  <c r="AR76" i="28"/>
  <c r="AQ59" i="28"/>
  <c r="AV60" i="28"/>
  <c r="AX60" i="28" s="1"/>
  <c r="AM60" i="28"/>
  <c r="AQ60" i="28"/>
  <c r="AV61" i="28"/>
  <c r="AX61" i="28" s="1"/>
  <c r="AI61" i="28"/>
  <c r="AM61" i="28"/>
  <c r="AQ61" i="28"/>
  <c r="AJ62" i="28"/>
  <c r="AN62" i="28"/>
  <c r="AR62" i="28"/>
  <c r="AV63" i="28"/>
  <c r="AI63" i="28"/>
  <c r="AM63" i="28"/>
  <c r="AQ63" i="28"/>
  <c r="AL64" i="28"/>
  <c r="AP64" i="28"/>
  <c r="AT64" i="28"/>
  <c r="AN65" i="28"/>
  <c r="AR65" i="28"/>
  <c r="AJ66" i="28"/>
  <c r="AN66" i="28"/>
  <c r="AR66" i="28"/>
  <c r="AK67" i="28"/>
  <c r="AO67" i="28"/>
  <c r="AS67" i="28"/>
  <c r="AJ68" i="28"/>
  <c r="AN68" i="28"/>
  <c r="AR68" i="28"/>
  <c r="AI69" i="28"/>
  <c r="AM69" i="28"/>
  <c r="AQ69" i="28"/>
  <c r="AL74" i="28"/>
  <c r="AP74" i="28"/>
  <c r="AT74" i="28"/>
  <c r="AI75" i="28"/>
  <c r="AM75" i="28"/>
  <c r="AQ75" i="28"/>
  <c r="AO76" i="28"/>
  <c r="AV77" i="28"/>
  <c r="AM77" i="28"/>
  <c r="AR77" i="28"/>
  <c r="AV78" i="28"/>
  <c r="AI78" i="28"/>
  <c r="AM78" i="28"/>
  <c r="AQ78" i="28"/>
  <c r="AP79" i="28"/>
  <c r="AJ85" i="28"/>
  <c r="AN85" i="28"/>
  <c r="AR85" i="28"/>
  <c r="AV86" i="28"/>
  <c r="AX86" i="28" s="1"/>
  <c r="AM89" i="28"/>
  <c r="AQ89" i="28"/>
  <c r="AI113" i="28"/>
  <c r="AM113" i="28"/>
  <c r="AQ113" i="28"/>
  <c r="AP114" i="28"/>
  <c r="AT114" i="28"/>
  <c r="AJ127" i="28"/>
  <c r="AN127" i="28"/>
  <c r="AR127" i="28"/>
  <c r="AT128" i="28"/>
  <c r="AK132" i="28"/>
  <c r="AO132" i="28"/>
  <c r="AS132" i="28"/>
  <c r="AL136" i="28"/>
  <c r="AP136" i="28"/>
  <c r="AT136" i="28"/>
  <c r="AL137" i="28"/>
  <c r="AP137" i="28"/>
  <c r="AT137" i="28"/>
  <c r="AK138" i="28"/>
  <c r="AO138" i="28"/>
  <c r="AS138" i="28"/>
  <c r="AK139" i="28"/>
  <c r="AO139" i="28"/>
  <c r="AS139" i="28"/>
  <c r="AQ64" i="28"/>
  <c r="AK65" i="28"/>
  <c r="AO65" i="28"/>
  <c r="AS65" i="28"/>
  <c r="AS66" i="28"/>
  <c r="AL67" i="28"/>
  <c r="AT67" i="28"/>
  <c r="AK68" i="28"/>
  <c r="AO68" i="28"/>
  <c r="AS68" i="28"/>
  <c r="AJ69" i="28"/>
  <c r="AN69" i="28"/>
  <c r="AI72" i="28"/>
  <c r="AM72" i="28"/>
  <c r="AI74" i="28"/>
  <c r="AR75" i="28"/>
  <c r="AL76" i="28"/>
  <c r="AP76" i="28"/>
  <c r="AT76" i="28"/>
  <c r="AQ82" i="28"/>
  <c r="AK83" i="28"/>
  <c r="AO83" i="28"/>
  <c r="AS83" i="28"/>
  <c r="AS84" i="28"/>
  <c r="AN88" i="28"/>
  <c r="AR88" i="28"/>
  <c r="AJ89" i="28"/>
  <c r="AN89" i="28"/>
  <c r="AR89" i="28"/>
  <c r="AV90" i="28"/>
  <c r="AJ112" i="28"/>
  <c r="AN112" i="28"/>
  <c r="AR112" i="28"/>
  <c r="AO124" i="28"/>
  <c r="AI130" i="28"/>
  <c r="AM130" i="28"/>
  <c r="AQ130" i="28"/>
  <c r="AL131" i="28"/>
  <c r="AP131" i="28"/>
  <c r="AT131" i="28"/>
  <c r="AK25" i="28"/>
  <c r="AO25" i="28"/>
  <c r="AI29" i="28"/>
  <c r="AM29" i="28"/>
  <c r="AK30" i="28"/>
  <c r="AO30" i="28"/>
  <c r="AS30" i="28"/>
  <c r="AI31" i="28"/>
  <c r="AQ31" i="28"/>
  <c r="AK32" i="28"/>
  <c r="AO32" i="28"/>
  <c r="AV36" i="28"/>
  <c r="AV38" i="28"/>
  <c r="AL42" i="28"/>
  <c r="AL43" i="28"/>
  <c r="AJ48" i="28"/>
  <c r="AN48" i="28"/>
  <c r="AL49" i="28"/>
  <c r="AP49" i="28"/>
  <c r="AT49" i="28"/>
  <c r="AL50" i="28"/>
  <c r="AP50" i="28"/>
  <c r="AT50" i="28"/>
  <c r="AK51" i="28"/>
  <c r="AO51" i="28"/>
  <c r="AS51" i="28"/>
  <c r="AK54" i="28"/>
  <c r="AO54" i="28"/>
  <c r="AK55" i="28"/>
  <c r="AO55" i="28"/>
  <c r="AS55" i="28"/>
  <c r="AM56" i="28"/>
  <c r="AQ56" i="28"/>
  <c r="AK59" i="28"/>
  <c r="AO59" i="28"/>
  <c r="AS59" i="28"/>
  <c r="AK60" i="28"/>
  <c r="AO60" i="28"/>
  <c r="AS60" i="28"/>
  <c r="AK61" i="28"/>
  <c r="AO61" i="28"/>
  <c r="AS61" i="28"/>
  <c r="AL62" i="28"/>
  <c r="AP62" i="28"/>
  <c r="AT62" i="28"/>
  <c r="AK63" i="28"/>
  <c r="AO63" i="28"/>
  <c r="AS63" i="28"/>
  <c r="AJ64" i="28"/>
  <c r="AN64" i="28"/>
  <c r="AR64" i="28"/>
  <c r="AL65" i="28"/>
  <c r="AP65" i="28"/>
  <c r="AT65" i="28"/>
  <c r="AL66" i="28"/>
  <c r="AP66" i="28"/>
  <c r="AT66" i="28"/>
  <c r="AI67" i="28"/>
  <c r="AM67" i="28"/>
  <c r="AQ67" i="28"/>
  <c r="AL68" i="28"/>
  <c r="AP68" i="28"/>
  <c r="AT68" i="28"/>
  <c r="AK69" i="28"/>
  <c r="AO69" i="28"/>
  <c r="AS69" i="28"/>
  <c r="AJ72" i="28"/>
  <c r="AN72" i="28"/>
  <c r="AR72" i="28"/>
  <c r="AV74" i="28"/>
  <c r="AN74" i="28"/>
  <c r="AK75" i="28"/>
  <c r="AO75" i="28"/>
  <c r="AV76" i="28"/>
  <c r="AO78" i="28"/>
  <c r="AS78" i="28"/>
  <c r="AJ79" i="28"/>
  <c r="AN79" i="28"/>
  <c r="AR79" i="28"/>
  <c r="AJ82" i="28"/>
  <c r="AN82" i="28"/>
  <c r="AR82" i="28"/>
  <c r="AL83" i="28"/>
  <c r="AP83" i="28"/>
  <c r="AT83" i="28"/>
  <c r="AL84" i="28"/>
  <c r="AP84" i="28"/>
  <c r="AT84" i="28"/>
  <c r="AS87" i="28"/>
  <c r="AO88" i="28"/>
  <c r="AS88" i="28"/>
  <c r="AV91" i="28"/>
  <c r="AV95" i="28"/>
  <c r="AX95" i="28" s="1"/>
  <c r="AL96" i="28"/>
  <c r="AV99" i="28"/>
  <c r="AX99" i="28" s="1"/>
  <c r="AI99" i="28"/>
  <c r="AM99" i="28"/>
  <c r="AQ99" i="28"/>
  <c r="AO100" i="28"/>
  <c r="AS100" i="28"/>
  <c r="AK101" i="28"/>
  <c r="AJ123" i="28"/>
  <c r="AN123" i="28"/>
  <c r="AR123" i="28"/>
  <c r="AS105" i="28"/>
  <c r="AV107" i="28"/>
  <c r="AI115" i="28"/>
  <c r="AM115" i="28"/>
  <c r="AQ115" i="28"/>
  <c r="AK118" i="28"/>
  <c r="AO118" i="28"/>
  <c r="AS118" i="28"/>
  <c r="AN119" i="28"/>
  <c r="AI120" i="28"/>
  <c r="AM120" i="28"/>
  <c r="AJ122" i="28"/>
  <c r="AK123" i="28"/>
  <c r="AL124" i="28"/>
  <c r="AP124" i="28"/>
  <c r="AT124" i="28"/>
  <c r="AL129" i="28"/>
  <c r="AP129" i="28"/>
  <c r="AT129" i="28"/>
  <c r="AI131" i="28"/>
  <c r="AI136" i="28"/>
  <c r="AM136" i="28"/>
  <c r="AQ136" i="28"/>
  <c r="AM137" i="28"/>
  <c r="AQ137" i="28"/>
  <c r="AL138" i="28"/>
  <c r="AI144" i="28"/>
  <c r="AM144" i="28"/>
  <c r="AQ144" i="28"/>
  <c r="AL145" i="28"/>
  <c r="AP145" i="28"/>
  <c r="AT145" i="28"/>
  <c r="AK146" i="28"/>
  <c r="AO146" i="28"/>
  <c r="AS146" i="28"/>
  <c r="AJ149" i="28"/>
  <c r="AN149" i="28"/>
  <c r="AR149" i="28"/>
  <c r="AJ150" i="28"/>
  <c r="AN150" i="28"/>
  <c r="AR150" i="28"/>
  <c r="AJ151" i="28"/>
  <c r="AN151" i="28"/>
  <c r="AR151" i="28"/>
  <c r="AN152" i="28"/>
  <c r="AR152" i="28"/>
  <c r="AV84" i="28"/>
  <c r="AI84" i="28"/>
  <c r="AM84" i="28"/>
  <c r="AQ84" i="28"/>
  <c r="AK85" i="28"/>
  <c r="AO85" i="28"/>
  <c r="AS85" i="28"/>
  <c r="AJ86" i="28"/>
  <c r="AN86" i="28"/>
  <c r="AR86" i="28"/>
  <c r="AL88" i="28"/>
  <c r="AP88" i="28"/>
  <c r="AT88" i="28"/>
  <c r="AK89" i="28"/>
  <c r="AO89" i="28"/>
  <c r="AS89" i="28"/>
  <c r="AJ90" i="28"/>
  <c r="AN90" i="28"/>
  <c r="AR90" i="28"/>
  <c r="AR94" i="28"/>
  <c r="AK99" i="28"/>
  <c r="AO99" i="28"/>
  <c r="AS99" i="28"/>
  <c r="AI100" i="28"/>
  <c r="AM100" i="28"/>
  <c r="AQ100" i="28"/>
  <c r="H109" i="28"/>
  <c r="AP105" i="28"/>
  <c r="AT105" i="28"/>
  <c r="AL112" i="28"/>
  <c r="AP112" i="28"/>
  <c r="AT112" i="28"/>
  <c r="AK113" i="28"/>
  <c r="AO113" i="28"/>
  <c r="AS113" i="28"/>
  <c r="AN115" i="28"/>
  <c r="AR115" i="28"/>
  <c r="AL118" i="28"/>
  <c r="AP118" i="28"/>
  <c r="AT118" i="28"/>
  <c r="AX120" i="28"/>
  <c r="AN120" i="28"/>
  <c r="AR120" i="28"/>
  <c r="AJ121" i="28"/>
  <c r="AN121" i="28"/>
  <c r="AK122" i="28"/>
  <c r="AL123" i="28"/>
  <c r="AP123" i="28"/>
  <c r="AJ128" i="28"/>
  <c r="AN128" i="28"/>
  <c r="AR128" i="28"/>
  <c r="AV129" i="28"/>
  <c r="AK130" i="28"/>
  <c r="AO130" i="28"/>
  <c r="AS130" i="28"/>
  <c r="AK135" i="28"/>
  <c r="AO135" i="28"/>
  <c r="AS135" i="28"/>
  <c r="AL140" i="28"/>
  <c r="AP140" i="28"/>
  <c r="AT140" i="28"/>
  <c r="AJ143" i="28"/>
  <c r="AN143" i="28"/>
  <c r="AR143" i="28"/>
  <c r="AJ144" i="28"/>
  <c r="AN144" i="28"/>
  <c r="AR144" i="28"/>
  <c r="AI145" i="28"/>
  <c r="AQ145" i="28"/>
  <c r="AL146" i="28"/>
  <c r="AP146" i="28"/>
  <c r="AT146" i="28"/>
  <c r="AO149" i="28"/>
  <c r="AS149" i="28"/>
  <c r="AK150" i="28"/>
  <c r="AO150" i="28"/>
  <c r="AV79" i="28"/>
  <c r="AM79" i="28"/>
  <c r="AQ79" i="28"/>
  <c r="AL82" i="28"/>
  <c r="AP82" i="28"/>
  <c r="AT82" i="28"/>
  <c r="AN83" i="28"/>
  <c r="AN84" i="28"/>
  <c r="AR84" i="28"/>
  <c r="AL85" i="28"/>
  <c r="AT85" i="28"/>
  <c r="AK86" i="28"/>
  <c r="AO86" i="28"/>
  <c r="AS86" i="28"/>
  <c r="AI87" i="28"/>
  <c r="AV88" i="28"/>
  <c r="AI88" i="28"/>
  <c r="AM88" i="28"/>
  <c r="AQ88" i="28"/>
  <c r="AP89" i="28"/>
  <c r="AJ94" i="28"/>
  <c r="AS94" i="28"/>
  <c r="AS95" i="28"/>
  <c r="AP96" i="28"/>
  <c r="AX96" i="28"/>
  <c r="AL99" i="28"/>
  <c r="AP99" i="28"/>
  <c r="AT99" i="28"/>
  <c r="AN100" i="28"/>
  <c r="AR100" i="28"/>
  <c r="E109" i="28"/>
  <c r="I109" i="28"/>
  <c r="AM109" i="28" s="1"/>
  <c r="AX108" i="28"/>
  <c r="AM108" i="28"/>
  <c r="AV112" i="28"/>
  <c r="AX112" i="28" s="1"/>
  <c r="AQ112" i="28"/>
  <c r="AL113" i="28"/>
  <c r="AP113" i="28"/>
  <c r="AT113" i="28"/>
  <c r="AS115" i="28"/>
  <c r="AI118" i="28"/>
  <c r="AM118" i="28"/>
  <c r="AQ118" i="28"/>
  <c r="AL119" i="28"/>
  <c r="AK121" i="28"/>
  <c r="AO121" i="28"/>
  <c r="AS121" i="28"/>
  <c r="AL122" i="28"/>
  <c r="AP122" i="28"/>
  <c r="AJ124" i="28"/>
  <c r="AN124" i="28"/>
  <c r="AR124" i="28"/>
  <c r="AV127" i="28"/>
  <c r="AM127" i="28"/>
  <c r="AQ127" i="28"/>
  <c r="AK128" i="28"/>
  <c r="AO128" i="28"/>
  <c r="AS128" i="28"/>
  <c r="AJ129" i="28"/>
  <c r="AN129" i="28"/>
  <c r="AR129" i="28"/>
  <c r="AV132" i="28"/>
  <c r="AL135" i="28"/>
  <c r="AP135" i="28"/>
  <c r="AT135" i="28"/>
  <c r="AJ139" i="28"/>
  <c r="AN139" i="28"/>
  <c r="AR139" i="28"/>
  <c r="AI140" i="28"/>
  <c r="AM140" i="28"/>
  <c r="AQ140" i="28"/>
  <c r="AS150" i="28"/>
  <c r="AK151" i="28"/>
  <c r="AO151" i="28"/>
  <c r="AS151" i="28"/>
  <c r="AK152" i="28"/>
  <c r="AO152" i="28"/>
  <c r="AS152" i="28"/>
  <c r="AJ131" i="28"/>
  <c r="AL132" i="28"/>
  <c r="AN136" i="28"/>
  <c r="AJ137" i="28"/>
  <c r="AN137" i="28"/>
  <c r="AR137" i="28"/>
  <c r="AI138" i="28"/>
  <c r="AM138" i="28"/>
  <c r="AQ138" i="28"/>
  <c r="AL139" i="28"/>
  <c r="AP139" i="28"/>
  <c r="AT139" i="28"/>
  <c r="AJ140" i="28"/>
  <c r="AN140" i="28"/>
  <c r="AL143" i="28"/>
  <c r="AP143" i="28"/>
  <c r="AT143" i="28"/>
  <c r="AK144" i="28"/>
  <c r="AO144" i="28"/>
  <c r="AS144" i="28"/>
  <c r="AJ145" i="28"/>
  <c r="AN145" i="28"/>
  <c r="AR145" i="28"/>
  <c r="AI146" i="28"/>
  <c r="AM146" i="28"/>
  <c r="AQ146" i="28"/>
  <c r="AL149" i="28"/>
  <c r="AP149" i="28"/>
  <c r="AT149" i="28"/>
  <c r="AL151" i="28"/>
  <c r="AP151" i="28"/>
  <c r="AT151" i="28"/>
  <c r="AL152" i="28"/>
  <c r="AP152" i="28"/>
  <c r="AT152" i="28"/>
  <c r="AJ106" i="28"/>
  <c r="AN106" i="28"/>
  <c r="AK112" i="28"/>
  <c r="AO112" i="28"/>
  <c r="AS112" i="28"/>
  <c r="AI114" i="28"/>
  <c r="AL115" i="28"/>
  <c r="AP115" i="28"/>
  <c r="AT115" i="28"/>
  <c r="AN118" i="28"/>
  <c r="AR118" i="28"/>
  <c r="AI119" i="28"/>
  <c r="AM119" i="28"/>
  <c r="AQ119" i="28"/>
  <c r="AL120" i="28"/>
  <c r="AP120" i="28"/>
  <c r="AT120" i="28"/>
  <c r="AV121" i="28"/>
  <c r="AL121" i="28"/>
  <c r="AP121" i="28"/>
  <c r="AT121" i="28"/>
  <c r="AM122" i="28"/>
  <c r="AQ122" i="28"/>
  <c r="AV123" i="28"/>
  <c r="AX123" i="28" s="1"/>
  <c r="AV124" i="28"/>
  <c r="AX124" i="28" s="1"/>
  <c r="AM124" i="28"/>
  <c r="AQ124" i="28"/>
  <c r="AS127" i="28"/>
  <c r="AV128" i="28"/>
  <c r="AI128" i="28"/>
  <c r="AM128" i="28"/>
  <c r="AQ128" i="28"/>
  <c r="AK129" i="28"/>
  <c r="AO129" i="28"/>
  <c r="AS129" i="28"/>
  <c r="AL130" i="28"/>
  <c r="AP130" i="28"/>
  <c r="AT130" i="28"/>
  <c r="AV131" i="28"/>
  <c r="AX131" i="28" s="1"/>
  <c r="AI132" i="28"/>
  <c r="AJ135" i="28"/>
  <c r="AN135" i="28"/>
  <c r="AR135" i="28"/>
  <c r="AK136" i="28"/>
  <c r="AO136" i="28"/>
  <c r="AS136" i="28"/>
  <c r="AK137" i="28"/>
  <c r="AS137" i="28"/>
  <c r="AJ138" i="28"/>
  <c r="AN138" i="28"/>
  <c r="AR138" i="28"/>
  <c r="AK140" i="28"/>
  <c r="AO140" i="28"/>
  <c r="AS140" i="28"/>
  <c r="AM143" i="28"/>
  <c r="AQ143" i="28"/>
  <c r="AL144" i="28"/>
  <c r="AP144" i="28"/>
  <c r="AK145" i="28"/>
  <c r="AS145" i="28"/>
  <c r="AJ146" i="28"/>
  <c r="AN146" i="28"/>
  <c r="AM149" i="28"/>
  <c r="AQ149" i="28"/>
  <c r="AI150" i="28"/>
  <c r="AM150" i="28"/>
  <c r="AQ150" i="28"/>
  <c r="AV151" i="28"/>
  <c r="AV152" i="28"/>
  <c r="AI152" i="28"/>
  <c r="AM152" i="28"/>
  <c r="AQ152" i="28"/>
  <c r="AP29" i="28"/>
  <c r="AX30" i="28"/>
  <c r="AI30" i="28"/>
  <c r="AR31" i="28"/>
  <c r="AK35" i="28"/>
  <c r="AO35" i="28"/>
  <c r="AI36" i="28"/>
  <c r="AM36" i="28"/>
  <c r="AK42" i="28"/>
  <c r="AO42" i="28"/>
  <c r="AX43" i="28"/>
  <c r="AS56" i="28"/>
  <c r="AS54" i="28"/>
  <c r="AV56" i="28"/>
  <c r="AX64" i="28"/>
  <c r="AI64" i="28"/>
  <c r="AV65" i="28"/>
  <c r="AJ65" i="28"/>
  <c r="AV67" i="28"/>
  <c r="AX67" i="28" s="1"/>
  <c r="AX77" i="28"/>
  <c r="U109" i="28"/>
  <c r="AJ109" i="28" s="1"/>
  <c r="AJ105" i="28"/>
  <c r="AN105" i="28"/>
  <c r="Y109" i="28"/>
  <c r="AR105" i="28"/>
  <c r="AI24" i="28"/>
  <c r="AV25" i="28"/>
  <c r="AT25" i="28"/>
  <c r="AO37" i="28"/>
  <c r="AM38" i="28"/>
  <c r="AI60" i="28"/>
  <c r="AK72" i="28"/>
  <c r="AO72" i="28"/>
  <c r="AS72" i="28"/>
  <c r="AX79" i="28"/>
  <c r="AJ83" i="28"/>
  <c r="AW83" i="28"/>
  <c r="AR83" i="28"/>
  <c r="AL101" i="28"/>
  <c r="AK119" i="28"/>
  <c r="AO119" i="28"/>
  <c r="AW26" i="28"/>
  <c r="AV29" i="28"/>
  <c r="AK37" i="28"/>
  <c r="AI38" i="28"/>
  <c r="AR106" i="28"/>
  <c r="AP25" i="28"/>
  <c r="AW29" i="28"/>
  <c r="AN29" i="28"/>
  <c r="AT29" i="28"/>
  <c r="AW31" i="28"/>
  <c r="AX31" i="28" s="1"/>
  <c r="AV35" i="28"/>
  <c r="AW35" i="28"/>
  <c r="AW36" i="28"/>
  <c r="AX36" i="28" s="1"/>
  <c r="AW41" i="28"/>
  <c r="AX47" i="28"/>
  <c r="AI47" i="28"/>
  <c r="AV48" i="28"/>
  <c r="AV49" i="28"/>
  <c r="AV50" i="28"/>
  <c r="AI51" i="28"/>
  <c r="AM51" i="28"/>
  <c r="AQ51" i="28"/>
  <c r="AV54" i="28"/>
  <c r="AV55" i="28"/>
  <c r="AV59" i="28"/>
  <c r="AW63" i="28"/>
  <c r="AX63" i="28" s="1"/>
  <c r="AW69" i="28"/>
  <c r="AW76" i="28"/>
  <c r="AX76" i="28" s="1"/>
  <c r="AI76" i="28"/>
  <c r="AM76" i="28"/>
  <c r="AQ76" i="28"/>
  <c r="AP24" i="28"/>
  <c r="AT24" i="28"/>
  <c r="AS106" i="28"/>
  <c r="AV32" i="28"/>
  <c r="AW32" i="28"/>
  <c r="AJ35" i="28"/>
  <c r="AV37" i="28"/>
  <c r="AW37" i="28"/>
  <c r="AW38" i="28"/>
  <c r="AW42" i="28"/>
  <c r="AW49" i="28"/>
  <c r="AX49" i="28" s="1"/>
  <c r="AW50" i="28"/>
  <c r="AX50" i="28" s="1"/>
  <c r="AW51" i="28"/>
  <c r="AX51" i="28" s="1"/>
  <c r="AW54" i="28"/>
  <c r="AW55" i="28"/>
  <c r="AW59" i="28"/>
  <c r="AX68" i="28"/>
  <c r="AI68" i="28"/>
  <c r="AV69" i="28"/>
  <c r="AV72" i="28"/>
  <c r="AW72" i="28"/>
  <c r="AL75" i="28"/>
  <c r="AP75" i="28"/>
  <c r="AT75" i="28"/>
  <c r="AW105" i="28"/>
  <c r="AQ106" i="28"/>
  <c r="AQ25" i="28"/>
  <c r="AQ29" i="28"/>
  <c r="AI35" i="28"/>
  <c r="AI37" i="28"/>
  <c r="AC56" i="28"/>
  <c r="AR56" i="28" s="1"/>
  <c r="AV75" i="28"/>
  <c r="AJ75" i="28"/>
  <c r="AT77" i="28"/>
  <c r="AW78" i="28"/>
  <c r="AJ78" i="28"/>
  <c r="AN78" i="28"/>
  <c r="AR78" i="28"/>
  <c r="AW88" i="28"/>
  <c r="AW94" i="28"/>
  <c r="AX94" i="28" s="1"/>
  <c r="AN94" i="28"/>
  <c r="AL95" i="28"/>
  <c r="AV100" i="28"/>
  <c r="AV101" i="28"/>
  <c r="AJ113" i="28"/>
  <c r="AW113" i="28"/>
  <c r="AR113" i="28"/>
  <c r="AX121" i="28"/>
  <c r="AJ29" i="28"/>
  <c r="AI32" i="28"/>
  <c r="AJ50" i="28"/>
  <c r="AJ51" i="28"/>
  <c r="AJ55" i="28"/>
  <c r="AJ59" i="28"/>
  <c r="AI62" i="28"/>
  <c r="AJ63" i="28"/>
  <c r="AI66" i="28"/>
  <c r="AJ67" i="28"/>
  <c r="AJ74" i="28"/>
  <c r="AL77" i="28"/>
  <c r="AP77" i="28"/>
  <c r="AI77" i="28"/>
  <c r="AI86" i="28"/>
  <c r="AV87" i="28"/>
  <c r="AW91" i="28"/>
  <c r="AX91" i="28" s="1"/>
  <c r="AI91" i="28"/>
  <c r="AM91" i="28"/>
  <c r="AQ91" i="28"/>
  <c r="AS96" i="28"/>
  <c r="AW100" i="28"/>
  <c r="AS120" i="28"/>
  <c r="AI41" i="28"/>
  <c r="AJ49" i="28"/>
  <c r="AJ54" i="28"/>
  <c r="AX82" i="28"/>
  <c r="AI82" i="28"/>
  <c r="AV83" i="28"/>
  <c r="AV85" i="28"/>
  <c r="AW85" i="28"/>
  <c r="AJ87" i="28"/>
  <c r="AW87" i="28"/>
  <c r="AW90" i="28"/>
  <c r="AI90" i="28"/>
  <c r="AM90" i="28"/>
  <c r="AQ90" i="28"/>
  <c r="AQ94" i="28"/>
  <c r="AK96" i="28"/>
  <c r="AV102" i="28"/>
  <c r="AJ102" i="28"/>
  <c r="AI79" i="28"/>
  <c r="AI85" i="28"/>
  <c r="AI89" i="28"/>
  <c r="AW101" i="28"/>
  <c r="AI101" i="28"/>
  <c r="AM101" i="28"/>
  <c r="G109" i="28"/>
  <c r="AK109" i="28" s="1"/>
  <c r="K109" i="28"/>
  <c r="AO109" i="28" s="1"/>
  <c r="AM105" i="28"/>
  <c r="AW106" i="28"/>
  <c r="AO114" i="28"/>
  <c r="AS114" i="28"/>
  <c r="AV118" i="28"/>
  <c r="AW132" i="28"/>
  <c r="AJ132" i="28"/>
  <c r="AR132" i="28"/>
  <c r="AL150" i="28"/>
  <c r="AP150" i="28"/>
  <c r="AT150" i="28"/>
  <c r="AI102" i="28"/>
  <c r="AM102" i="28"/>
  <c r="AW102" i="28"/>
  <c r="W109" i="28"/>
  <c r="AV106" i="28"/>
  <c r="AW118" i="28"/>
  <c r="AX118" i="28" s="1"/>
  <c r="AV119" i="28"/>
  <c r="AV122" i="28"/>
  <c r="AX127" i="28"/>
  <c r="AJ130" i="28"/>
  <c r="AW130" i="28"/>
  <c r="AR130" i="28"/>
  <c r="AX151" i="28"/>
  <c r="AM151" i="28"/>
  <c r="AQ151" i="28"/>
  <c r="AI151" i="28"/>
  <c r="AJ84" i="28"/>
  <c r="AJ88" i="28"/>
  <c r="AJ100" i="28"/>
  <c r="AV105" i="28"/>
  <c r="AI109" i="28"/>
  <c r="AQ105" i="28"/>
  <c r="AI105" i="28"/>
  <c r="AK106" i="28"/>
  <c r="AO106" i="28"/>
  <c r="AI112" i="28"/>
  <c r="AV113" i="28"/>
  <c r="AW119" i="28"/>
  <c r="AN122" i="28"/>
  <c r="AR122" i="28"/>
  <c r="AM123" i="28"/>
  <c r="AQ123" i="28"/>
  <c r="AI123" i="28"/>
  <c r="AJ136" i="28"/>
  <c r="AW136" i="28"/>
  <c r="AR136" i="28"/>
  <c r="AK143" i="28"/>
  <c r="AO143" i="28"/>
  <c r="AK105" i="28"/>
  <c r="AO105" i="28"/>
  <c r="AI106" i="28"/>
  <c r="AO131" i="28"/>
  <c r="AS131" i="28"/>
  <c r="AV146" i="28"/>
  <c r="AX146" i="28" s="1"/>
  <c r="AV149" i="28"/>
  <c r="AX149" i="28" s="1"/>
  <c r="AV150" i="28"/>
  <c r="AL105" i="28"/>
  <c r="AI107" i="28"/>
  <c r="AI108" i="28"/>
  <c r="AX139" i="28"/>
  <c r="AI139" i="28"/>
  <c r="AV140" i="28"/>
  <c r="AX140" i="28" s="1"/>
  <c r="AV143" i="28"/>
  <c r="AW143" i="28"/>
  <c r="AV144" i="28"/>
  <c r="AJ115" i="28"/>
  <c r="AJ118" i="28"/>
  <c r="AJ119" i="28"/>
  <c r="AJ120" i="28"/>
  <c r="AW122" i="28"/>
  <c r="AI122" i="28"/>
  <c r="AL127" i="28"/>
  <c r="AP127" i="28"/>
  <c r="AT127" i="28"/>
  <c r="AX129" i="28"/>
  <c r="AI129" i="28"/>
  <c r="AV130" i="28"/>
  <c r="AK131" i="28"/>
  <c r="AI135" i="28"/>
  <c r="AV136" i="28"/>
  <c r="AV137" i="28"/>
  <c r="AW137" i="28"/>
  <c r="AV138" i="28"/>
  <c r="AX145" i="28"/>
  <c r="AI124" i="28"/>
  <c r="AI127" i="28"/>
  <c r="AW128" i="28"/>
  <c r="AI137" i="28"/>
  <c r="AW138" i="28"/>
  <c r="AI143" i="28"/>
  <c r="AW144" i="28"/>
  <c r="AO145" i="28"/>
  <c r="AI149" i="28"/>
  <c r="AW150" i="28"/>
  <c r="AX74" i="28" l="1"/>
  <c r="AX84" i="28"/>
  <c r="AX26" i="28"/>
  <c r="AX24" i="28"/>
  <c r="AX42" i="28"/>
  <c r="AX122" i="28"/>
  <c r="AX75" i="28"/>
  <c r="AX38" i="28"/>
  <c r="AX65" i="28"/>
  <c r="AX90" i="28"/>
  <c r="AX88" i="28"/>
  <c r="AX78" i="28"/>
  <c r="AN109" i="28"/>
  <c r="AX152" i="28"/>
  <c r="AX25" i="28"/>
  <c r="AX85" i="28"/>
  <c r="AX54" i="28"/>
  <c r="AX48" i="28"/>
  <c r="AX56" i="28"/>
  <c r="AX143" i="28"/>
  <c r="AX72" i="28"/>
  <c r="AX32" i="28"/>
  <c r="AX35" i="28"/>
  <c r="AX83" i="28"/>
  <c r="AW109" i="28"/>
  <c r="AX107" i="28"/>
  <c r="AX132" i="28"/>
  <c r="AX128" i="28"/>
  <c r="AX137" i="28"/>
  <c r="AX119" i="28"/>
  <c r="AL109" i="28"/>
  <c r="AX37" i="28"/>
  <c r="AX29" i="28"/>
  <c r="AX101" i="28"/>
  <c r="AX136" i="28"/>
  <c r="AV109" i="28"/>
  <c r="AX69" i="28"/>
  <c r="AX113" i="28"/>
  <c r="AX144" i="28"/>
  <c r="AX59" i="28"/>
  <c r="AX150" i="28"/>
  <c r="AX138" i="28"/>
  <c r="AX130" i="28"/>
  <c r="AX102" i="28"/>
  <c r="AX106" i="28"/>
  <c r="AX87" i="28"/>
  <c r="AX100" i="28"/>
  <c r="AX105" i="28"/>
  <c r="AX55" i="28"/>
  <c r="AX41" i="28"/>
  <c r="AX109" i="28" l="1"/>
</calcChain>
</file>

<file path=xl/sharedStrings.xml><?xml version="1.0" encoding="utf-8"?>
<sst xmlns="http://schemas.openxmlformats.org/spreadsheetml/2006/main" count="968" uniqueCount="303">
  <si>
    <t>Var %</t>
  </si>
  <si>
    <t>Millones de dólares</t>
  </si>
  <si>
    <t xml:space="preserve">(Var %) </t>
  </si>
  <si>
    <t>Indicadores del Momento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</si>
  <si>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</si>
  <si>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</si>
  <si>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</si>
  <si>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</si>
  <si>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</si>
  <si>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</si>
  <si>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</si>
  <si>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</si>
  <si>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</si>
  <si>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</si>
  <si>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</si>
  <si>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</si>
  <si>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    Sacrificio de ganado vacuno</t>
  </si>
  <si>
    <t xml:space="preserve">     Sacrificio de ganado porcino</t>
  </si>
  <si>
    <t>Miles de Kilos</t>
  </si>
  <si>
    <t xml:space="preserve">     Exportación de bananos</t>
  </si>
  <si>
    <t xml:space="preserve">     Exportación de camarón</t>
  </si>
  <si>
    <t xml:space="preserve">     Exportación de carne de ganado bovino</t>
  </si>
  <si>
    <t xml:space="preserve">     Generación de electricidad Neta </t>
  </si>
  <si>
    <t xml:space="preserve">Miles de KWH </t>
  </si>
  <si>
    <t xml:space="preserve">     Importación de Energía</t>
  </si>
  <si>
    <t>Miles de KWH</t>
  </si>
  <si>
    <t xml:space="preserve">     Oferta nacional de energía</t>
  </si>
  <si>
    <t xml:space="preserve">     Facturación de agua</t>
  </si>
  <si>
    <t>Miles de Galones</t>
  </si>
  <si>
    <t>Turismo</t>
  </si>
  <si>
    <t>Miles de Personas</t>
  </si>
  <si>
    <t>Millones de Dólares</t>
  </si>
  <si>
    <t xml:space="preserve">     Ocupación habitacional de hoteles </t>
  </si>
  <si>
    <t>Porcentaje</t>
  </si>
  <si>
    <t>Canal de Panamá</t>
  </si>
  <si>
    <t xml:space="preserve">     Tránsito de naves</t>
  </si>
  <si>
    <t>Unidades</t>
  </si>
  <si>
    <t xml:space="preserve">     Ingresos por peaje</t>
  </si>
  <si>
    <t xml:space="preserve">     Volumen de carga</t>
  </si>
  <si>
    <t xml:space="preserve">Unidades </t>
  </si>
  <si>
    <t xml:space="preserve">   Recaudación de ITBMS</t>
  </si>
  <si>
    <t xml:space="preserve">Venta de Combustible </t>
  </si>
  <si>
    <t>Miles de galones</t>
  </si>
  <si>
    <t xml:space="preserve">     Gasolina de 95 octanos</t>
  </si>
  <si>
    <t>Zona Libre de Colón</t>
  </si>
  <si>
    <t xml:space="preserve">     Importaciones</t>
  </si>
  <si>
    <t xml:space="preserve">     Reexportaciones</t>
  </si>
  <si>
    <t>Comercio Exterior</t>
  </si>
  <si>
    <t xml:space="preserve">   Exportaciones Registradas (FOB)</t>
  </si>
  <si>
    <t xml:space="preserve">Millones de Dólares </t>
  </si>
  <si>
    <t xml:space="preserve">Porcentaje </t>
  </si>
  <si>
    <t xml:space="preserve">   Primas Suscritas de Seguro Directo</t>
  </si>
  <si>
    <t>Mercado Laboral</t>
  </si>
  <si>
    <t xml:space="preserve">   Contratos de trabajo registrados en el MITRADEL</t>
  </si>
  <si>
    <t>Tendencia</t>
  </si>
  <si>
    <t>Construcción</t>
  </si>
  <si>
    <t>Valor de las construcciones, adiciones y reparaciones</t>
  </si>
  <si>
    <t>No Residencial</t>
  </si>
  <si>
    <t>Derivados del tomate</t>
  </si>
  <si>
    <t xml:space="preserve">     Leche evaporada, condensada y en polvo</t>
  </si>
  <si>
    <t xml:space="preserve">     Leche pasteurizada</t>
  </si>
  <si>
    <t xml:space="preserve">     Leche natural utilizada para la elaboración de productos derivados</t>
  </si>
  <si>
    <t xml:space="preserve">    Azúcar </t>
  </si>
  <si>
    <t xml:space="preserve">    Sal</t>
  </si>
  <si>
    <t>Cerveza</t>
  </si>
  <si>
    <t>Seco</t>
  </si>
  <si>
    <t>Ron</t>
  </si>
  <si>
    <t>Ginebra</t>
  </si>
  <si>
    <t>Bebidas gaseosas</t>
  </si>
  <si>
    <t>Alcohol rectificado</t>
  </si>
  <si>
    <t xml:space="preserve">   Importaciones  de Bienes Registradas (CIF)</t>
  </si>
  <si>
    <t>Electricidad y Agua</t>
  </si>
  <si>
    <t>Panamá</t>
  </si>
  <si>
    <t>Colón</t>
  </si>
  <si>
    <t>David, Santiago,Chitré, Aguadulce y La Chorrera</t>
  </si>
  <si>
    <t>Arraijan</t>
  </si>
  <si>
    <t>Var%</t>
  </si>
  <si>
    <t xml:space="preserve">     Producción de Concreto Premezclado</t>
  </si>
  <si>
    <t>Metros Cúbicos</t>
  </si>
  <si>
    <t xml:space="preserve">     Producción de Cemento Gris</t>
  </si>
  <si>
    <t>Toneladas Métricas</t>
  </si>
  <si>
    <t>Automóviles de lujo</t>
  </si>
  <si>
    <t>Otros</t>
  </si>
  <si>
    <t>SUV`S</t>
  </si>
  <si>
    <t>Minivans</t>
  </si>
  <si>
    <t xml:space="preserve">Paneles </t>
  </si>
  <si>
    <t>Pick ups</t>
  </si>
  <si>
    <t>Buses</t>
  </si>
  <si>
    <t>Camiones</t>
  </si>
  <si>
    <t>Automóviles regulares</t>
  </si>
  <si>
    <t xml:space="preserve">     Gasolina de 91 octanos</t>
  </si>
  <si>
    <t xml:space="preserve"> Búnker C</t>
  </si>
  <si>
    <t>Gas Licuado Total</t>
  </si>
  <si>
    <t xml:space="preserve">  Movimiento Comercial</t>
  </si>
  <si>
    <t>Definido</t>
  </si>
  <si>
    <t>Indefinido</t>
  </si>
  <si>
    <t>Obra determinada</t>
  </si>
  <si>
    <t>Bienes de Consumo</t>
  </si>
  <si>
    <t>Bienes Intermedios</t>
  </si>
  <si>
    <t>Bienes de Capital</t>
  </si>
  <si>
    <t>ND</t>
  </si>
  <si>
    <t>Ene</t>
  </si>
  <si>
    <t>Feb</t>
  </si>
  <si>
    <t>Mar</t>
  </si>
  <si>
    <t>Abr</t>
  </si>
  <si>
    <t>May</t>
  </si>
  <si>
    <t>Jun</t>
  </si>
  <si>
    <t>Jul</t>
  </si>
  <si>
    <t>Ago</t>
  </si>
  <si>
    <t xml:space="preserve">     Habitaciones al final del período</t>
  </si>
  <si>
    <t>Sep</t>
  </si>
  <si>
    <t>Miles de Toneladas Largas</t>
  </si>
  <si>
    <t>Sector Industrias Manufactureras</t>
  </si>
  <si>
    <t>Oct</t>
  </si>
  <si>
    <t>Nov</t>
  </si>
  <si>
    <t>Dic</t>
  </si>
  <si>
    <t xml:space="preserve"> </t>
  </si>
  <si>
    <t xml:space="preserve">     Producción Carne de pollo</t>
  </si>
  <si>
    <t>2017 e</t>
  </si>
  <si>
    <t>Valores</t>
  </si>
  <si>
    <t>2016 / 2015</t>
  </si>
  <si>
    <t>2017/ 2016</t>
  </si>
  <si>
    <t xml:space="preserve">     OBSERVATORIO ECONÓMICO DE PANAMÁ
DETALLE MENSUAL INDICADORES ECONÓMICOS </t>
  </si>
  <si>
    <t>Sept</t>
  </si>
  <si>
    <t>Sistema Portuario Nacional</t>
  </si>
  <si>
    <t>Movimiento de Carga a Granel</t>
  </si>
  <si>
    <t>Movimiento de Carga General</t>
  </si>
  <si>
    <t>Movimiento de Carga Contenerizada</t>
  </si>
  <si>
    <t xml:space="preserve">Movimiento de Contenedores </t>
  </si>
  <si>
    <t>TEU´s</t>
  </si>
  <si>
    <r>
      <rPr>
        <sz val="6"/>
        <color theme="0"/>
        <rFont val="Arial"/>
        <family val="2"/>
      </rPr>
      <t>2016/2015</t>
    </r>
    <r>
      <rPr>
        <sz val="8"/>
        <color theme="0"/>
        <rFont val="Arial"/>
        <family val="2"/>
      </rPr>
      <t xml:space="preserve"> | </t>
    </r>
    <r>
      <rPr>
        <sz val="6"/>
        <color theme="0"/>
        <rFont val="Arial"/>
        <family val="2"/>
      </rPr>
      <t>2017/2016</t>
    </r>
  </si>
  <si>
    <t>2015| 2016 | 2017</t>
  </si>
  <si>
    <t>2016/2015 | 2017/2016</t>
  </si>
  <si>
    <t>Automóviles nuevos inscritos</t>
  </si>
  <si>
    <t>Tendencia Absoluta</t>
  </si>
  <si>
    <t>Variación %</t>
  </si>
  <si>
    <t>Absoluta</t>
  </si>
  <si>
    <t xml:space="preserve">Producción </t>
  </si>
  <si>
    <t>Miles de Litros</t>
  </si>
  <si>
    <t xml:space="preserve">Producción de bebidas </t>
  </si>
  <si>
    <t>Otros automóviles</t>
  </si>
  <si>
    <t>Comercio Interno</t>
  </si>
  <si>
    <t xml:space="preserve">Absolute Trend </t>
  </si>
  <si>
    <t xml:space="preserve">Advanced Indicators - Annual </t>
  </si>
  <si>
    <t xml:space="preserve">Values </t>
  </si>
  <si>
    <t>Millions of dollars</t>
  </si>
  <si>
    <t xml:space="preserve">GDP at Market Prices </t>
  </si>
  <si>
    <t xml:space="preserve">Inflation </t>
  </si>
  <si>
    <t>Unemployment</t>
  </si>
  <si>
    <t xml:space="preserve">Indicators of the Moment </t>
  </si>
  <si>
    <t xml:space="preserve">Sales of Goods </t>
  </si>
  <si>
    <t xml:space="preserve">Monthly Indicator -  </t>
  </si>
  <si>
    <t>Variation %</t>
  </si>
  <si>
    <t xml:space="preserve">Dollars </t>
  </si>
  <si>
    <t>Increase %</t>
  </si>
  <si>
    <t>Index</t>
  </si>
  <si>
    <t xml:space="preserve">Sector Manufacturing Industries </t>
  </si>
  <si>
    <t xml:space="preserve">Slaughter of Cattle </t>
  </si>
  <si>
    <t xml:space="preserve">Heads </t>
  </si>
  <si>
    <t>Slaughter of Pigs</t>
  </si>
  <si>
    <t>Chicken Meat Production</t>
  </si>
  <si>
    <t xml:space="preserve">Thousands of Kilos </t>
  </si>
  <si>
    <t xml:space="preserve">Export of Bananas </t>
  </si>
  <si>
    <t xml:space="preserve">Export of Shrimps </t>
  </si>
  <si>
    <t xml:space="preserve">Export of Bovine Meat </t>
  </si>
  <si>
    <t>Construction</t>
  </si>
  <si>
    <t>Residential</t>
  </si>
  <si>
    <t xml:space="preserve">Non - Residential </t>
  </si>
  <si>
    <t>Production of Premixed Concrete</t>
  </si>
  <si>
    <t>Cubic Meters</t>
  </si>
  <si>
    <t xml:space="preserve">Gray Cement Production </t>
  </si>
  <si>
    <t xml:space="preserve">Metric Tons </t>
  </si>
  <si>
    <t xml:space="preserve">Electricity and Water </t>
  </si>
  <si>
    <t xml:space="preserve">Net Electricity Generation </t>
  </si>
  <si>
    <t xml:space="preserve">Thousands of KWH </t>
  </si>
  <si>
    <t xml:space="preserve">National Energy Supply </t>
  </si>
  <si>
    <t xml:space="preserve">Importing Energy </t>
  </si>
  <si>
    <t xml:space="preserve">Water Billing </t>
  </si>
  <si>
    <t xml:space="preserve">Thousands of Gallons </t>
  </si>
  <si>
    <t xml:space="preserve">Tourism </t>
  </si>
  <si>
    <t>Thousands of People</t>
  </si>
  <si>
    <t xml:space="preserve">Millions of Dollars </t>
  </si>
  <si>
    <t xml:space="preserve">Rooms at the end of the period </t>
  </si>
  <si>
    <t xml:space="preserve">Units </t>
  </si>
  <si>
    <t xml:space="preserve">Hotel Housing Occupancy </t>
  </si>
  <si>
    <t>Percentage</t>
  </si>
  <si>
    <t xml:space="preserve">Panama Canal </t>
  </si>
  <si>
    <t xml:space="preserve">Transit of Ships </t>
  </si>
  <si>
    <t xml:space="preserve">Toll Revenues </t>
  </si>
  <si>
    <t xml:space="preserve">Thousands of Long Tonnes </t>
  </si>
  <si>
    <t xml:space="preserve">National Port System </t>
  </si>
  <si>
    <t xml:space="preserve">Bulk Load Movement </t>
  </si>
  <si>
    <t xml:space="preserve">General Cargo Movement </t>
  </si>
  <si>
    <t xml:space="preserve">Contentious Load Movement </t>
  </si>
  <si>
    <t xml:space="preserve">Container Movement </t>
  </si>
  <si>
    <t xml:space="preserve">Commerce </t>
  </si>
  <si>
    <t xml:space="preserve">New Registered Cars </t>
  </si>
  <si>
    <t xml:space="preserve">ITBMS Collection </t>
  </si>
  <si>
    <t xml:space="preserve">Fuel Sale </t>
  </si>
  <si>
    <t xml:space="preserve">Total Gasoline </t>
  </si>
  <si>
    <t xml:space="preserve">95 Octane Gasoline </t>
  </si>
  <si>
    <t xml:space="preserve">Bunker C </t>
  </si>
  <si>
    <t xml:space="preserve">Colon Free Zone </t>
  </si>
  <si>
    <t xml:space="preserve">Imports </t>
  </si>
  <si>
    <t xml:space="preserve">Re - Exports </t>
  </si>
  <si>
    <t xml:space="preserve">Commercial Movement </t>
  </si>
  <si>
    <t xml:space="preserve">Foreign Trade </t>
  </si>
  <si>
    <t>Imports Registered (CIF)</t>
  </si>
  <si>
    <t xml:space="preserve">Consumer Goods </t>
  </si>
  <si>
    <t xml:space="preserve">Intermediate Goods </t>
  </si>
  <si>
    <t xml:space="preserve">Capital Goods </t>
  </si>
  <si>
    <t>Exports Registered (FOB)</t>
  </si>
  <si>
    <t>Financial Sector</t>
  </si>
  <si>
    <t>Millions of Dollars</t>
  </si>
  <si>
    <t xml:space="preserve">Working Market </t>
  </si>
  <si>
    <t xml:space="preserve">Determined Work </t>
  </si>
  <si>
    <t xml:space="preserve">%  </t>
  </si>
  <si>
    <r>
      <t xml:space="preserve">     Retail Trade </t>
    </r>
    <r>
      <rPr>
        <sz val="8"/>
        <rFont val="Arial"/>
        <family val="2"/>
      </rPr>
      <t>(Annual Data)</t>
    </r>
  </si>
  <si>
    <t xml:space="preserve"> Load Volume </t>
  </si>
  <si>
    <t>Value of constructions, additions, and repairs</t>
  </si>
  <si>
    <t xml:space="preserve">Direct Insurance Subscribed Premiums </t>
  </si>
  <si>
    <r>
      <rPr>
        <sz val="9"/>
        <rFont val="Arial"/>
        <family val="2"/>
      </rPr>
      <t>Export of fresh fish and fillet of fish</t>
    </r>
    <r>
      <rPr>
        <sz val="7"/>
        <rFont val="Arial"/>
        <family val="2"/>
      </rPr>
      <t xml:space="preserve"> (fresh, chilled, and frozen) </t>
    </r>
  </si>
  <si>
    <t xml:space="preserve">   Undefined </t>
  </si>
  <si>
    <t xml:space="preserve">   Definite</t>
  </si>
  <si>
    <r>
      <t xml:space="preserve">Registered labor contracts in </t>
    </r>
    <r>
      <rPr>
        <sz val="8"/>
        <rFont val="Arial"/>
        <family val="2"/>
      </rPr>
      <t xml:space="preserve">MITRADEL </t>
    </r>
  </si>
  <si>
    <r>
      <t xml:space="preserve">PANAMA ECONOMIC OBSERVATORY 
</t>
    </r>
    <r>
      <rPr>
        <sz val="11"/>
        <rFont val="Arial"/>
        <family val="2"/>
      </rPr>
      <t>GENERAL ECONOMIC INDICATORS</t>
    </r>
    <r>
      <rPr>
        <sz val="12"/>
        <rFont val="Arial"/>
        <family val="2"/>
      </rPr>
      <t xml:space="preserve"> </t>
    </r>
  </si>
  <si>
    <t>Exportaciones de Pescado y filete (fresco, refrigerado y congelado)</t>
  </si>
  <si>
    <t xml:space="preserve"> Diesel Bajo en Azufre</t>
  </si>
  <si>
    <t>Pasajeros Internacional Registrados</t>
  </si>
  <si>
    <t>Pasajeros Llegada</t>
  </si>
  <si>
    <t>Pasajeros Salida</t>
  </si>
  <si>
    <t>Pasajeros tránsito</t>
  </si>
  <si>
    <t>Personas</t>
  </si>
  <si>
    <t>Aeropuerto Internacional de Tocumen</t>
  </si>
  <si>
    <t>Metro de Panamá</t>
  </si>
  <si>
    <t>Sector Financiero / Sistema Bancario Nacional</t>
  </si>
  <si>
    <t>Sector Financiero / Banco de Desarrollo Agropecuario</t>
  </si>
  <si>
    <t>Sector Financiero / Seguros</t>
  </si>
  <si>
    <t>Préstamos  concedidos / B.D. Agropecuario</t>
  </si>
  <si>
    <t>Préstamos concedidos Agricultura</t>
  </si>
  <si>
    <t>Préstamos concedidos Ganadería</t>
  </si>
  <si>
    <t>Otros Préstamos Concedidos</t>
  </si>
  <si>
    <t xml:space="preserve">   Automóviles y Otros Transportes</t>
  </si>
  <si>
    <t xml:space="preserve">   Individual y Colectivo de Vida</t>
  </si>
  <si>
    <t xml:space="preserve">   Salud</t>
  </si>
  <si>
    <t>Acumulado Julio</t>
  </si>
  <si>
    <t>Tocumen  International  Airport</t>
  </si>
  <si>
    <t xml:space="preserve"> International Passengers - Registered</t>
  </si>
  <si>
    <t>Arrival Passengers</t>
  </si>
  <si>
    <t xml:space="preserve">Departure Passengers </t>
  </si>
  <si>
    <t>Traffic Passengers</t>
  </si>
  <si>
    <t>Metro of Panama</t>
  </si>
  <si>
    <t>Average Daily Demand  (business days)</t>
  </si>
  <si>
    <t>People</t>
  </si>
  <si>
    <t>Financial Sector/ Agribusiness</t>
  </si>
  <si>
    <t>Loans granted</t>
  </si>
  <si>
    <t>Financial Sector / Insurance</t>
  </si>
  <si>
    <t xml:space="preserve">     Número de turistas ingresados al país  </t>
  </si>
  <si>
    <r>
      <t xml:space="preserve">     Gastos efectuados por turistas            </t>
    </r>
    <r>
      <rPr>
        <sz val="7"/>
        <rFont val="Arial"/>
        <family val="2"/>
      </rPr>
      <t xml:space="preserve"> </t>
    </r>
  </si>
  <si>
    <r>
      <t xml:space="preserve">   Cartera Crediticia / Sistema Bancario Nacional </t>
    </r>
    <r>
      <rPr>
        <sz val="7"/>
        <rFont val="Arial"/>
        <family val="2"/>
      </rPr>
      <t>(Junio)</t>
    </r>
  </si>
  <si>
    <r>
      <t xml:space="preserve">   Depósitos / Sistema Bancario Nacional             </t>
    </r>
    <r>
      <rPr>
        <sz val="7"/>
        <rFont val="Arial"/>
        <family val="2"/>
      </rPr>
      <t>(Junio)</t>
    </r>
  </si>
  <si>
    <r>
      <t xml:space="preserve">   Liquidez Bancaria                                             </t>
    </r>
    <r>
      <rPr>
        <sz val="7"/>
        <rFont val="Arial"/>
        <family val="2"/>
      </rPr>
      <t>(Junio)</t>
    </r>
  </si>
  <si>
    <t>Acumulado Junio</t>
  </si>
  <si>
    <t xml:space="preserve">Residencial </t>
  </si>
  <si>
    <t>Promedio Demanda de pasajeros  Diaria (Días hábiles)</t>
  </si>
  <si>
    <t>Promedio Demanda de pasajeros Feriado y Domingos</t>
  </si>
  <si>
    <t>Promedio Demanda Mensual de pasajeros</t>
  </si>
  <si>
    <r>
      <t xml:space="preserve">Gross Domestic Product </t>
    </r>
    <r>
      <rPr>
        <sz val="8"/>
        <rFont val="Arial"/>
        <family val="2"/>
      </rPr>
      <t>(Second Quater)</t>
    </r>
  </si>
  <si>
    <r>
      <t xml:space="preserve">Foreign Direct Investment </t>
    </r>
    <r>
      <rPr>
        <sz val="8"/>
        <rFont val="Arial"/>
        <family val="2"/>
      </rPr>
      <t>(Second Quater)</t>
    </r>
  </si>
  <si>
    <t>Promedio Demanda de pasajeros Sábados</t>
  </si>
  <si>
    <r>
      <t xml:space="preserve">San Miguelito </t>
    </r>
    <r>
      <rPr>
        <sz val="7"/>
        <rFont val="Arial"/>
        <family val="2"/>
      </rPr>
      <t>(1)</t>
    </r>
  </si>
  <si>
    <r>
      <t xml:space="preserve">   Otros Ramos </t>
    </r>
    <r>
      <rPr>
        <sz val="12"/>
        <rFont val="Arial"/>
        <family val="2"/>
      </rPr>
      <t xml:space="preserve">* </t>
    </r>
    <r>
      <rPr>
        <sz val="7"/>
        <rFont val="Arial"/>
        <family val="2"/>
      </rPr>
      <t>(2)</t>
    </r>
  </si>
  <si>
    <r>
      <t xml:space="preserve">Nota: 
(1) Construcción - Valor de las construcciones, adiciones y reparaciones, Residencial y No Residencial : </t>
    </r>
    <r>
      <rPr>
        <sz val="8"/>
        <rFont val="Arial"/>
        <family val="2"/>
      </rPr>
      <t>Excluye las obras estatales y la información del distrito de San Miguelito</t>
    </r>
    <r>
      <rPr>
        <b/>
        <sz val="8"/>
        <rFont val="Arial"/>
        <family val="2"/>
      </rPr>
      <t xml:space="preserve">
(2) Otros Ramos * : </t>
    </r>
    <r>
      <rPr>
        <sz val="8"/>
        <rFont val="Arial"/>
        <family val="2"/>
      </rPr>
      <t>Incluye primas suscritas de accidentes personales, Incendio y multiriesgos, ramos técnicos, fianzas y otros.</t>
    </r>
  </si>
  <si>
    <t>Promedio Julio</t>
  </si>
  <si>
    <t xml:space="preserve">Venta Total de Combustible </t>
  </si>
  <si>
    <t>Gasolina Total</t>
  </si>
  <si>
    <t>Acumulado Agosto</t>
  </si>
  <si>
    <t>Promedio Agosto</t>
  </si>
  <si>
    <t>Mi Bus - Sistema Integrado MetroBus</t>
  </si>
  <si>
    <t>ENA - Corredores</t>
  </si>
  <si>
    <t>Corredor Norte</t>
  </si>
  <si>
    <t>Corredor Sur</t>
  </si>
  <si>
    <r>
      <t>Corredor Este (</t>
    </r>
    <r>
      <rPr>
        <sz val="7"/>
        <rFont val="Arial"/>
        <family val="2"/>
      </rPr>
      <t>Salida de Brisas del Golf hasta la 24 de Dic.</t>
    </r>
    <r>
      <rPr>
        <sz val="8"/>
        <rFont val="Arial"/>
        <family val="2"/>
      </rPr>
      <t>)</t>
    </r>
  </si>
  <si>
    <r>
      <t xml:space="preserve">   Cartera Crediticia / Sistema Bancario Nacional </t>
    </r>
    <r>
      <rPr>
        <sz val="7"/>
        <rFont val="Arial"/>
        <family val="2"/>
      </rPr>
      <t>(Julio)</t>
    </r>
  </si>
  <si>
    <r>
      <t xml:space="preserve">   Depósitos / Sistema Bancario Nacional             </t>
    </r>
    <r>
      <rPr>
        <sz val="7"/>
        <rFont val="Arial"/>
        <family val="2"/>
      </rPr>
      <t>(Julio)</t>
    </r>
  </si>
  <si>
    <r>
      <t xml:space="preserve">   Liquidez Bancaria                                             </t>
    </r>
    <r>
      <rPr>
        <sz val="7"/>
        <rFont val="Arial"/>
        <family val="2"/>
      </rPr>
      <t>(Julio)</t>
    </r>
  </si>
  <si>
    <t>2018 e</t>
  </si>
  <si>
    <t>2019 e</t>
  </si>
  <si>
    <t>Information as of  August 2017</t>
  </si>
  <si>
    <t xml:space="preserve">     Wholesale Trade (Annual Data)</t>
  </si>
  <si>
    <r>
      <t xml:space="preserve">Nominal GDP </t>
    </r>
    <r>
      <rPr>
        <sz val="8"/>
        <rFont val="Arial"/>
        <family val="2"/>
      </rPr>
      <t>(Annual Data)</t>
    </r>
  </si>
  <si>
    <r>
      <t xml:space="preserve">Foreign Direct Investment </t>
    </r>
    <r>
      <rPr>
        <sz val="8"/>
        <rFont val="Arial"/>
        <family val="2"/>
      </rPr>
      <t>(Annual Data)</t>
    </r>
  </si>
  <si>
    <t>As of August</t>
  </si>
  <si>
    <t>Basic Food Basket</t>
  </si>
  <si>
    <t xml:space="preserve">IMAE                          </t>
  </si>
  <si>
    <r>
      <t xml:space="preserve">Consumer Price Index </t>
    </r>
    <r>
      <rPr>
        <sz val="7"/>
        <rFont val="Arial"/>
        <family val="2"/>
      </rPr>
      <t>(September)</t>
    </r>
  </si>
  <si>
    <t>Monthly Indicator - As of August</t>
  </si>
  <si>
    <r>
      <t xml:space="preserve">Loan Portfolio / National Banking System </t>
    </r>
    <r>
      <rPr>
        <sz val="7"/>
        <rFont val="Arial"/>
        <family val="2"/>
      </rPr>
      <t>(July)</t>
    </r>
  </si>
  <si>
    <r>
      <t xml:space="preserve">Deposits / National Banking System          </t>
    </r>
    <r>
      <rPr>
        <sz val="7"/>
        <rFont val="Arial"/>
        <family val="2"/>
      </rPr>
      <t>(July)</t>
    </r>
  </si>
  <si>
    <r>
      <t xml:space="preserve">Bank Liquidity                                                 </t>
    </r>
    <r>
      <rPr>
        <sz val="7"/>
        <rFont val="Arial"/>
        <family val="2"/>
      </rPr>
      <t>(July)</t>
    </r>
  </si>
  <si>
    <r>
      <t xml:space="preserve">Number of tourists entering the country </t>
    </r>
    <r>
      <rPr>
        <sz val="7"/>
        <rFont val="Arial"/>
        <family val="2"/>
      </rPr>
      <t>(July)</t>
    </r>
  </si>
  <si>
    <r>
      <t xml:space="preserve">Expenses incurred by tourists   </t>
    </r>
    <r>
      <rPr>
        <sz val="7"/>
        <rFont val="Arial"/>
        <family val="2"/>
      </rPr>
      <t xml:space="preserve">                      (July)    </t>
    </r>
    <r>
      <rPr>
        <sz val="9"/>
        <rFont val="Arial"/>
        <family val="2"/>
      </rPr>
      <t xml:space="preserve">           </t>
    </r>
    <r>
      <rPr>
        <sz val="7"/>
        <rFont val="Arial"/>
        <family val="2"/>
      </rPr>
      <t xml:space="preserve"> </t>
    </r>
  </si>
  <si>
    <t>Updated on November 14th,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</si>
</sst>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3" formatCode="_(* #,##0.00_);_(* \(#,##0.00\);_(* &quot;-&quot;??_);_(@_)"/>
    <numFmt numFmtId="164" formatCode="_-* #,##0.00_-;\-* #,##0.00_-;_-* &quot;-&quot;??_-;_-@_-"/>
    <numFmt numFmtId="165" formatCode="#,##0.0"/>
    <numFmt numFmtId="166" formatCode="0.0"/>
    <numFmt numFmtId="167" formatCode="0.0_)"/>
    <numFmt numFmtId="168" formatCode="&quot;$&quot;#.00"/>
    <numFmt numFmtId="169" formatCode="m\o\n\th\ d\,\ yyyy"/>
    <numFmt numFmtId="170" formatCode="_-[$€-2]* #,##0.00_-;\-[$€-2]* #,##0.00_-;_-[$€-2]* &quot;-&quot;??_-"/>
    <numFmt numFmtId="171" formatCode="#.00"/>
    <numFmt numFmtId="172" formatCode="#."/>
    <numFmt numFmtId="173" formatCode="%#.00"/>
    <numFmt numFmtId="174" formatCode="_-[$€]* #,##0.00_-;\-[$€]* #,##0.00_-;_-[$€]* &quot;-&quot;??_-;_-@_-"/>
    <numFmt numFmtId="175" formatCode="0.00;[Red]0.00"/>
    <numFmt numFmtId="176" formatCode="#,##0\ &quot;€&quot;;[Red]\-#,##0\ &quot;€&quot;"/>
    <numFmt numFmtId="177" formatCode="_ [$€-2]\ * #,##0.00_ ;_ [$€-2]\ * \-#,##0.00_ ;_ [$€-2]\ * &quot;-&quot;??_ "/>
    <numFmt numFmtId="178" formatCode="_(* #,##0.0_);_(* \(#,##0.0\);_(* &quot;-&quot;??_);_(@_)"/>
  </numFmts>
  <fonts count="7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name val="Courier"/>
      <family val="3"/>
    </font>
    <font>
      <sz val="1"/>
      <color indexed="8"/>
      <name val="Courier"/>
      <family val="3"/>
    </font>
    <font>
      <b/>
      <sz val="15"/>
      <color indexed="56"/>
      <name val="Calibri"/>
      <family val="2"/>
    </font>
    <font>
      <b/>
      <sz val="1"/>
      <color indexed="8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SWISS"/>
    </font>
    <font>
      <sz val="12"/>
      <name val="Univers"/>
      <family val="2"/>
    </font>
    <font>
      <b/>
      <sz val="9"/>
      <name val="Arial"/>
      <family val="2"/>
    </font>
    <font>
      <b/>
      <sz val="10"/>
      <name val="Arial"/>
      <family val="2"/>
    </font>
    <font>
      <sz val="8.5"/>
      <name val="Arial"/>
      <family val="2"/>
    </font>
    <font>
      <sz val="10"/>
      <name val="MS Sans Serif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color indexed="9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7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color theme="8" tint="-0.499984740745262"/>
      <name val="Arial"/>
      <family val="2"/>
    </font>
    <font>
      <b/>
      <sz val="12"/>
      <color theme="3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9"/>
      <color theme="0"/>
      <name val="Arial"/>
      <family val="2"/>
    </font>
    <font>
      <sz val="10"/>
      <color theme="0"/>
      <name val="Arial"/>
      <family val="2"/>
    </font>
    <font>
      <b/>
      <sz val="8.5"/>
      <name val="Arial"/>
      <family val="2"/>
    </font>
    <font>
      <sz val="11"/>
      <name val="Calibri"/>
      <family val="2"/>
      <scheme val="minor"/>
    </font>
    <font>
      <sz val="8.5"/>
      <name val="Arial"/>
      <family val="2"/>
    </font>
    <font>
      <sz val="8.5"/>
      <color theme="1"/>
      <name val="Calibri"/>
      <family val="2"/>
      <scheme val="minor"/>
    </font>
    <font>
      <sz val="6"/>
      <color theme="0"/>
      <name val="Arial"/>
      <family val="2"/>
    </font>
    <font>
      <sz val="6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8"/>
      <color theme="8" tint="-0.499984740745262"/>
      <name val="Arial"/>
      <family val="2"/>
    </font>
    <font>
      <sz val="11"/>
      <color rgb="FFFF0000"/>
      <name val="Calibri"/>
      <family val="2"/>
      <scheme val="minor"/>
    </font>
    <font>
      <b/>
      <sz val="9"/>
      <color theme="4" tint="-0.499984740745262"/>
      <name val="Arial"/>
      <family val="2"/>
    </font>
    <font>
      <b/>
      <sz val="8"/>
      <color theme="4" tint="-0.499984740745262"/>
      <name val="Arial"/>
      <family val="2"/>
    </font>
    <font>
      <b/>
      <sz val="9"/>
      <color theme="1"/>
      <name val="Arial"/>
      <family val="2"/>
    </font>
    <font>
      <b/>
      <sz val="8"/>
      <color theme="0" tint="-0.499984740745262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5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0.79998168889431442"/>
        <bgColor indexed="5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56"/>
      </patternFill>
    </fill>
  </fills>
  <borders count="67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64"/>
      </left>
      <right/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thin">
        <color indexed="64"/>
      </top>
      <bottom style="thin">
        <color theme="0" tint="-0.1499679555650502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8" tint="-0.24994659260841701"/>
      </left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 style="medium">
        <color theme="8" tint="-0.24994659260841701"/>
      </right>
      <top/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7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10" fillId="0" borderId="0"/>
    <xf numFmtId="0" fontId="1" fillId="0" borderId="0"/>
    <xf numFmtId="0" fontId="15" fillId="18" borderId="0" applyNumberFormat="0" applyBorder="0" applyAlignment="0" applyProtection="0"/>
    <xf numFmtId="4" fontId="12" fillId="0" borderId="0">
      <protection locked="0"/>
    </xf>
    <xf numFmtId="168" fontId="12" fillId="0" borderId="0">
      <protection locked="0"/>
    </xf>
    <xf numFmtId="169" fontId="12" fillId="0" borderId="0">
      <protection locked="0"/>
    </xf>
    <xf numFmtId="0" fontId="13" fillId="0" borderId="2" applyNumberFormat="0" applyFill="0" applyAlignment="0" applyProtection="0"/>
    <xf numFmtId="170" fontId="11" fillId="0" borderId="0" applyFont="0" applyFill="0" applyBorder="0" applyAlignment="0" applyProtection="0"/>
    <xf numFmtId="171" fontId="12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0" fontId="15" fillId="16" borderId="0" applyNumberFormat="0" applyBorder="0" applyAlignment="0" applyProtection="0"/>
    <xf numFmtId="0" fontId="15" fillId="10" borderId="0" applyNumberFormat="0" applyBorder="0" applyAlignment="0" applyProtection="0"/>
    <xf numFmtId="0" fontId="10" fillId="0" borderId="0"/>
    <xf numFmtId="0" fontId="15" fillId="11" borderId="0" applyNumberFormat="0" applyBorder="0" applyAlignment="0" applyProtection="0"/>
    <xf numFmtId="0" fontId="8" fillId="0" borderId="0"/>
    <xf numFmtId="0" fontId="15" fillId="19" borderId="0" applyNumberFormat="0" applyBorder="0" applyAlignment="0" applyProtection="0"/>
    <xf numFmtId="0" fontId="15" fillId="12" borderId="0" applyNumberFormat="0" applyBorder="0" applyAlignment="0" applyProtection="0"/>
    <xf numFmtId="0" fontId="9" fillId="9" borderId="0" applyNumberFormat="0" applyBorder="0" applyAlignment="0" applyProtection="0"/>
    <xf numFmtId="173" fontId="12" fillId="0" borderId="0">
      <protection locked="0"/>
    </xf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16" fillId="8" borderId="0" applyNumberFormat="0" applyBorder="0" applyAlignment="0" applyProtection="0"/>
    <xf numFmtId="0" fontId="17" fillId="20" borderId="3" applyNumberFormat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11" borderId="0" applyNumberFormat="0" applyBorder="0" applyAlignment="0" applyProtection="0"/>
    <xf numFmtId="0" fontId="15" fillId="19" borderId="0" applyNumberFormat="0" applyBorder="0" applyAlignment="0" applyProtection="0"/>
    <xf numFmtId="0" fontId="15" fillId="25" borderId="0" applyNumberFormat="0" applyBorder="0" applyAlignment="0" applyProtection="0"/>
    <xf numFmtId="0" fontId="21" fillId="14" borderId="3" applyNumberFormat="0" applyAlignment="0" applyProtection="0"/>
    <xf numFmtId="0" fontId="22" fillId="7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6" applyNumberFormat="0" applyFont="0" applyAlignment="0" applyProtection="0"/>
    <xf numFmtId="0" fontId="24" fillId="20" borderId="7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28" fillId="0" borderId="8" applyNumberFormat="0" applyFill="0" applyAlignment="0" applyProtection="0"/>
    <xf numFmtId="0" fontId="20" fillId="0" borderId="9" applyNumberFormat="0" applyFill="0" applyAlignment="0" applyProtection="0"/>
    <xf numFmtId="0" fontId="29" fillId="0" borderId="10" applyNumberFormat="0" applyFill="0" applyAlignment="0" applyProtection="0"/>
    <xf numFmtId="43" fontId="1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30" fillId="0" borderId="0"/>
    <xf numFmtId="0" fontId="8" fillId="0" borderId="0"/>
    <xf numFmtId="0" fontId="8" fillId="28" borderId="0"/>
    <xf numFmtId="174" fontId="8" fillId="28" borderId="0" applyFont="0" applyFill="0" applyBorder="0" applyAlignment="0" applyProtection="0"/>
    <xf numFmtId="164" fontId="8" fillId="0" borderId="0" applyFont="0" applyFill="0" applyBorder="0" applyAlignment="0" applyProtection="0"/>
    <xf numFmtId="0" fontId="31" fillId="0" borderId="0"/>
    <xf numFmtId="9" fontId="1" fillId="0" borderId="0" applyFont="0" applyFill="0" applyBorder="0" applyAlignment="0" applyProtection="0"/>
    <xf numFmtId="0" fontId="9" fillId="0" borderId="0"/>
    <xf numFmtId="177" fontId="8" fillId="0" borderId="0" applyFont="0" applyFill="0" applyBorder="0" applyAlignment="0" applyProtection="0"/>
    <xf numFmtId="0" fontId="35" fillId="0" borderId="0"/>
    <xf numFmtId="0" fontId="1" fillId="0" borderId="0"/>
    <xf numFmtId="0" fontId="9" fillId="27" borderId="6" applyNumberFormat="0" applyFont="0" applyAlignment="0" applyProtection="0"/>
    <xf numFmtId="43" fontId="1" fillId="0" borderId="0" applyFont="0" applyFill="0" applyBorder="0" applyAlignment="0" applyProtection="0"/>
  </cellStyleXfs>
  <cellXfs count="453">
    <xf numFmtId="0" fontId="0" fillId="0" borderId="0" xfId="0"/>
    <xf numFmtId="0" fontId="3" fillId="0" borderId="0" xfId="0" applyFont="1"/>
    <xf numFmtId="0" fontId="3" fillId="2" borderId="0" xfId="3" applyFont="1" applyFill="1"/>
    <xf numFmtId="0" fontId="3" fillId="2" borderId="0" xfId="3" applyFont="1" applyFill="1" applyAlignment="1">
      <alignment horizontal="right"/>
    </xf>
    <xf numFmtId="0" fontId="3" fillId="2" borderId="0" xfId="3" applyFont="1" applyFill="1" applyAlignment="1">
      <alignment horizontal="center"/>
    </xf>
    <xf numFmtId="166" fontId="3" fillId="2" borderId="0" xfId="3" applyNumberFormat="1" applyFont="1" applyFill="1" applyAlignment="1">
      <alignment horizontal="right"/>
    </xf>
    <xf numFmtId="165" fontId="3" fillId="2" borderId="0" xfId="3" applyNumberFormat="1" applyFont="1" applyFill="1" applyAlignment="1">
      <alignment horizontal="right"/>
    </xf>
    <xf numFmtId="0" fontId="3" fillId="2" borderId="0" xfId="3" applyFont="1" applyFill="1" applyBorder="1" applyAlignment="1">
      <alignment horizontal="center"/>
    </xf>
    <xf numFmtId="3" fontId="3" fillId="2" borderId="0" xfId="3" applyNumberFormat="1" applyFont="1" applyFill="1" applyAlignment="1">
      <alignment horizontal="right"/>
    </xf>
    <xf numFmtId="0" fontId="3" fillId="2" borderId="0" xfId="3" applyFont="1" applyFill="1" applyAlignment="1">
      <alignment wrapText="1"/>
    </xf>
    <xf numFmtId="4" fontId="3" fillId="2" borderId="0" xfId="3" applyNumberFormat="1" applyFont="1" applyFill="1" applyAlignment="1">
      <alignment horizontal="right"/>
    </xf>
    <xf numFmtId="0" fontId="3" fillId="4" borderId="0" xfId="3" applyFont="1" applyFill="1" applyBorder="1" applyAlignment="1">
      <alignment horizontal="center"/>
    </xf>
    <xf numFmtId="0" fontId="3" fillId="4" borderId="0" xfId="3" applyFont="1" applyFill="1" applyBorder="1" applyAlignment="1">
      <alignment horizontal="left" vertical="center" indent="1"/>
    </xf>
    <xf numFmtId="0" fontId="3" fillId="4" borderId="0" xfId="3" applyFont="1" applyFill="1" applyAlignment="1">
      <alignment horizontal="left"/>
    </xf>
    <xf numFmtId="0" fontId="7" fillId="0" borderId="0" xfId="0" applyFont="1"/>
    <xf numFmtId="0" fontId="3" fillId="4" borderId="0" xfId="3" applyFont="1" applyFill="1" applyAlignment="1">
      <alignment horizontal="center"/>
    </xf>
    <xf numFmtId="166" fontId="3" fillId="2" borderId="11" xfId="3" applyNumberFormat="1" applyFont="1" applyFill="1" applyBorder="1" applyAlignment="1">
      <alignment horizontal="right"/>
    </xf>
    <xf numFmtId="0" fontId="6" fillId="2" borderId="0" xfId="3" applyFont="1" applyFill="1" applyAlignment="1">
      <alignment horizontal="right"/>
    </xf>
    <xf numFmtId="0" fontId="6" fillId="2" borderId="0" xfId="3" applyFont="1" applyFill="1"/>
    <xf numFmtId="0" fontId="3" fillId="2" borderId="11" xfId="3" applyFont="1" applyFill="1" applyBorder="1"/>
    <xf numFmtId="0" fontId="3" fillId="2" borderId="11" xfId="3" applyFont="1" applyFill="1" applyBorder="1" applyAlignment="1">
      <alignment horizontal="center"/>
    </xf>
    <xf numFmtId="3" fontId="3" fillId="2" borderId="11" xfId="3" applyNumberFormat="1" applyFont="1" applyFill="1" applyBorder="1" applyAlignment="1">
      <alignment horizontal="right"/>
    </xf>
    <xf numFmtId="0" fontId="3" fillId="2" borderId="11" xfId="3" applyFont="1" applyFill="1" applyBorder="1" applyAlignment="1">
      <alignment horizontal="right"/>
    </xf>
    <xf numFmtId="0" fontId="6" fillId="2" borderId="0" xfId="3" applyFont="1" applyFill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21" xfId="3" applyFont="1" applyFill="1" applyBorder="1"/>
    <xf numFmtId="0" fontId="3" fillId="2" borderId="21" xfId="3" applyFont="1" applyFill="1" applyBorder="1" applyAlignment="1">
      <alignment horizontal="center"/>
    </xf>
    <xf numFmtId="0" fontId="3" fillId="2" borderId="21" xfId="3" applyFont="1" applyFill="1" applyBorder="1" applyAlignment="1">
      <alignment horizontal="right"/>
    </xf>
    <xf numFmtId="0" fontId="3" fillId="2" borderId="0" xfId="3" applyFont="1" applyFill="1" applyBorder="1"/>
    <xf numFmtId="0" fontId="3" fillId="2" borderId="0" xfId="3" applyFont="1" applyFill="1" applyBorder="1" applyAlignment="1">
      <alignment horizontal="right"/>
    </xf>
    <xf numFmtId="0" fontId="2" fillId="2" borderId="26" xfId="3" applyFont="1" applyFill="1" applyBorder="1" applyAlignment="1">
      <alignment vertical="center"/>
    </xf>
    <xf numFmtId="0" fontId="32" fillId="4" borderId="19" xfId="0" applyFont="1" applyFill="1" applyBorder="1" applyAlignment="1"/>
    <xf numFmtId="0" fontId="32" fillId="0" borderId="19" xfId="0" applyFont="1" applyFill="1" applyBorder="1" applyAlignment="1"/>
    <xf numFmtId="0" fontId="3" fillId="2" borderId="0" xfId="0" applyFont="1" applyFill="1" applyAlignment="1"/>
    <xf numFmtId="165" fontId="5" fillId="2" borderId="0" xfId="3" applyNumberFormat="1" applyFont="1" applyFill="1" applyAlignment="1">
      <alignment horizontal="right"/>
    </xf>
    <xf numFmtId="166" fontId="5" fillId="2" borderId="0" xfId="3" applyNumberFormat="1" applyFont="1" applyFill="1" applyAlignment="1">
      <alignment horizontal="right"/>
    </xf>
    <xf numFmtId="0" fontId="36" fillId="4" borderId="0" xfId="3" applyFont="1" applyFill="1" applyAlignment="1">
      <alignment horizontal="left"/>
    </xf>
    <xf numFmtId="165" fontId="36" fillId="2" borderId="0" xfId="3" applyNumberFormat="1" applyFont="1" applyFill="1" applyAlignment="1">
      <alignment horizontal="right"/>
    </xf>
    <xf numFmtId="165" fontId="36" fillId="2" borderId="0" xfId="3" applyNumberFormat="1" applyFont="1" applyFill="1" applyBorder="1" applyAlignment="1">
      <alignment horizontal="right"/>
    </xf>
    <xf numFmtId="0" fontId="36" fillId="2" borderId="0" xfId="3" applyFont="1" applyFill="1"/>
    <xf numFmtId="0" fontId="36" fillId="2" borderId="0" xfId="3" applyFont="1" applyFill="1" applyAlignment="1">
      <alignment wrapText="1"/>
    </xf>
    <xf numFmtId="4" fontId="36" fillId="2" borderId="0" xfId="3" applyNumberFormat="1" applyFont="1" applyFill="1" applyBorder="1" applyAlignment="1">
      <alignment horizontal="right"/>
    </xf>
    <xf numFmtId="165" fontId="36" fillId="4" borderId="0" xfId="3" applyNumberFormat="1" applyFont="1" applyFill="1" applyBorder="1" applyAlignment="1">
      <alignment horizontal="right"/>
    </xf>
    <xf numFmtId="3" fontId="36" fillId="2" borderId="0" xfId="3" applyNumberFormat="1" applyFont="1" applyFill="1" applyAlignment="1">
      <alignment horizontal="right"/>
    </xf>
    <xf numFmtId="0" fontId="37" fillId="2" borderId="0" xfId="3" applyFont="1" applyFill="1"/>
    <xf numFmtId="0" fontId="3" fillId="2" borderId="0" xfId="3" applyFont="1" applyFill="1" applyAlignment="1">
      <alignment horizontal="center" wrapText="1"/>
    </xf>
    <xf numFmtId="0" fontId="36" fillId="2" borderId="0" xfId="3" applyFont="1" applyFill="1" applyAlignment="1">
      <alignment horizontal="left" indent="2"/>
    </xf>
    <xf numFmtId="0" fontId="36" fillId="2" borderId="0" xfId="3" applyFont="1" applyFill="1" applyAlignment="1">
      <alignment vertical="top"/>
    </xf>
    <xf numFmtId="0" fontId="36" fillId="2" borderId="0" xfId="3" applyFont="1" applyFill="1" applyAlignment="1">
      <alignment horizontal="left" indent="1"/>
    </xf>
    <xf numFmtId="0" fontId="40" fillId="30" borderId="21" xfId="3" applyFont="1" applyFill="1" applyBorder="1" applyAlignment="1">
      <alignment horizontal="center"/>
    </xf>
    <xf numFmtId="165" fontId="40" fillId="30" borderId="21" xfId="3" applyNumberFormat="1" applyFont="1" applyFill="1" applyBorder="1" applyAlignment="1">
      <alignment horizontal="center"/>
    </xf>
    <xf numFmtId="0" fontId="39" fillId="30" borderId="16" xfId="3" applyNumberFormat="1" applyFont="1" applyFill="1" applyBorder="1" applyAlignment="1">
      <alignment horizontal="right"/>
    </xf>
    <xf numFmtId="0" fontId="36" fillId="2" borderId="0" xfId="3" applyFont="1" applyFill="1" applyBorder="1"/>
    <xf numFmtId="166" fontId="5" fillId="2" borderId="0" xfId="3" applyNumberFormat="1" applyFont="1" applyFill="1" applyBorder="1" applyAlignment="1">
      <alignment horizontal="right"/>
    </xf>
    <xf numFmtId="0" fontId="3" fillId="2" borderId="16" xfId="3" applyFont="1" applyFill="1" applyBorder="1" applyAlignment="1">
      <alignment horizontal="right"/>
    </xf>
    <xf numFmtId="0" fontId="3" fillId="2" borderId="26" xfId="3" applyFont="1" applyFill="1" applyBorder="1" applyAlignment="1">
      <alignment horizontal="right"/>
    </xf>
    <xf numFmtId="0" fontId="39" fillId="30" borderId="16" xfId="3" applyFont="1" applyFill="1" applyBorder="1" applyAlignment="1">
      <alignment horizontal="left"/>
    </xf>
    <xf numFmtId="0" fontId="42" fillId="30" borderId="16" xfId="3" applyFont="1" applyFill="1" applyBorder="1" applyAlignment="1">
      <alignment horizontal="center"/>
    </xf>
    <xf numFmtId="3" fontId="7" fillId="30" borderId="21" xfId="3" applyNumberFormat="1" applyFont="1" applyFill="1" applyBorder="1" applyAlignment="1">
      <alignment horizontal="center"/>
    </xf>
    <xf numFmtId="165" fontId="7" fillId="30" borderId="16" xfId="3" applyNumberFormat="1" applyFont="1" applyFill="1" applyBorder="1" applyAlignment="1">
      <alignment horizontal="center"/>
    </xf>
    <xf numFmtId="0" fontId="33" fillId="4" borderId="13" xfId="3" applyFont="1" applyFill="1" applyBorder="1" applyAlignment="1">
      <alignment horizontal="left"/>
    </xf>
    <xf numFmtId="0" fontId="4" fillId="4" borderId="21" xfId="3" applyFont="1" applyFill="1" applyBorder="1" applyAlignment="1">
      <alignment horizontal="center"/>
    </xf>
    <xf numFmtId="0" fontId="32" fillId="0" borderId="21" xfId="3" applyNumberFormat="1" applyFont="1" applyFill="1" applyBorder="1" applyAlignment="1">
      <alignment horizontal="right"/>
    </xf>
    <xf numFmtId="0" fontId="33" fillId="4" borderId="15" xfId="3" applyFont="1" applyFill="1" applyBorder="1" applyAlignment="1">
      <alignment horizontal="left"/>
    </xf>
    <xf numFmtId="0" fontId="32" fillId="0" borderId="16" xfId="3" applyNumberFormat="1" applyFont="1" applyFill="1" applyBorder="1" applyAlignment="1">
      <alignment horizontal="right"/>
    </xf>
    <xf numFmtId="0" fontId="5" fillId="0" borderId="21" xfId="3" applyNumberFormat="1" applyFont="1" applyFill="1" applyBorder="1" applyAlignment="1">
      <alignment horizontal="right"/>
    </xf>
    <xf numFmtId="0" fontId="5" fillId="0" borderId="16" xfId="3" applyNumberFormat="1" applyFont="1" applyFill="1" applyBorder="1" applyAlignment="1">
      <alignment horizontal="right"/>
    </xf>
    <xf numFmtId="165" fontId="3" fillId="0" borderId="21" xfId="3" applyNumberFormat="1" applyFont="1" applyFill="1" applyBorder="1" applyAlignment="1">
      <alignment horizontal="center"/>
    </xf>
    <xf numFmtId="165" fontId="3" fillId="0" borderId="16" xfId="3" applyNumberFormat="1" applyFont="1" applyFill="1" applyBorder="1" applyAlignment="1">
      <alignment horizontal="center"/>
    </xf>
    <xf numFmtId="0" fontId="38" fillId="4" borderId="21" xfId="3" applyFont="1" applyFill="1" applyBorder="1" applyAlignment="1">
      <alignment horizontal="center"/>
    </xf>
    <xf numFmtId="165" fontId="3" fillId="0" borderId="21" xfId="3" applyNumberFormat="1" applyFont="1" applyFill="1" applyBorder="1" applyAlignment="1">
      <alignment horizontal="right"/>
    </xf>
    <xf numFmtId="165" fontId="3" fillId="0" borderId="16" xfId="3" applyNumberFormat="1" applyFont="1" applyFill="1" applyBorder="1" applyAlignment="1">
      <alignment horizontal="right"/>
    </xf>
    <xf numFmtId="0" fontId="39" fillId="30" borderId="16" xfId="3" applyFont="1" applyFill="1" applyBorder="1" applyAlignment="1">
      <alignment horizontal="left" wrapText="1"/>
    </xf>
    <xf numFmtId="0" fontId="39" fillId="30" borderId="21" xfId="3" applyFont="1" applyFill="1" applyBorder="1" applyAlignment="1">
      <alignment horizontal="left"/>
    </xf>
    <xf numFmtId="0" fontId="3" fillId="2" borderId="0" xfId="3" applyFont="1" applyFill="1" applyAlignment="1">
      <alignment horizontal="left" wrapText="1"/>
    </xf>
    <xf numFmtId="165" fontId="5" fillId="0" borderId="21" xfId="3" applyNumberFormat="1" applyFont="1" applyFill="1" applyBorder="1" applyAlignment="1">
      <alignment horizontal="center"/>
    </xf>
    <xf numFmtId="165" fontId="5" fillId="0" borderId="16" xfId="3" applyNumberFormat="1" applyFont="1" applyFill="1" applyBorder="1" applyAlignment="1">
      <alignment horizontal="center"/>
    </xf>
    <xf numFmtId="165" fontId="5" fillId="0" borderId="24" xfId="3" applyNumberFormat="1" applyFont="1" applyFill="1" applyBorder="1" applyAlignment="1">
      <alignment horizontal="center" vertical="center" wrapText="1"/>
    </xf>
    <xf numFmtId="165" fontId="5" fillId="0" borderId="22" xfId="3" applyNumberFormat="1" applyFont="1" applyFill="1" applyBorder="1" applyAlignment="1">
      <alignment horizontal="center" wrapText="1"/>
    </xf>
    <xf numFmtId="0" fontId="43" fillId="0" borderId="0" xfId="0" applyFont="1"/>
    <xf numFmtId="0" fontId="43" fillId="2" borderId="0" xfId="0" applyFont="1" applyFill="1"/>
    <xf numFmtId="0" fontId="44" fillId="0" borderId="0" xfId="0" applyFont="1"/>
    <xf numFmtId="0" fontId="45" fillId="0" borderId="0" xfId="0" applyFont="1" applyAlignment="1"/>
    <xf numFmtId="0" fontId="45" fillId="0" borderId="0" xfId="0" applyFont="1" applyAlignment="1">
      <alignment horizontal="left"/>
    </xf>
    <xf numFmtId="0" fontId="45" fillId="0" borderId="0" xfId="0" applyFont="1" applyAlignment="1">
      <alignment horizontal="right"/>
    </xf>
    <xf numFmtId="0" fontId="46" fillId="0" borderId="0" xfId="0" applyFont="1" applyAlignment="1">
      <alignment horizontal="right"/>
    </xf>
    <xf numFmtId="0" fontId="45" fillId="0" borderId="0" xfId="0" applyFont="1"/>
    <xf numFmtId="0" fontId="47" fillId="0" borderId="0" xfId="0" applyFont="1" applyAlignment="1">
      <alignment horizontal="right"/>
    </xf>
    <xf numFmtId="0" fontId="48" fillId="0" borderId="0" xfId="0" applyFont="1" applyBorder="1" applyAlignment="1">
      <alignment horizontal="right"/>
    </xf>
    <xf numFmtId="0" fontId="47" fillId="2" borderId="0" xfId="0" applyFont="1" applyFill="1" applyBorder="1" applyAlignment="1">
      <alignment horizontal="right"/>
    </xf>
    <xf numFmtId="0" fontId="45" fillId="0" borderId="0" xfId="0" applyFont="1" applyBorder="1"/>
    <xf numFmtId="0" fontId="45" fillId="0" borderId="0" xfId="0" applyFont="1" applyAlignment="1">
      <alignment horizontal="center"/>
    </xf>
    <xf numFmtId="0" fontId="48" fillId="0" borderId="0" xfId="0" applyFont="1"/>
    <xf numFmtId="0" fontId="45" fillId="0" borderId="16" xfId="0" applyFont="1" applyBorder="1" applyAlignment="1"/>
    <xf numFmtId="0" fontId="45" fillId="0" borderId="16" xfId="0" applyFont="1" applyBorder="1" applyAlignment="1">
      <alignment horizontal="left"/>
    </xf>
    <xf numFmtId="0" fontId="45" fillId="0" borderId="16" xfId="0" applyFont="1" applyBorder="1" applyAlignment="1">
      <alignment horizontal="right"/>
    </xf>
    <xf numFmtId="0" fontId="46" fillId="0" borderId="16" xfId="0" applyFont="1" applyBorder="1" applyAlignment="1">
      <alignment horizontal="right"/>
    </xf>
    <xf numFmtId="0" fontId="45" fillId="0" borderId="16" xfId="0" applyFont="1" applyBorder="1"/>
    <xf numFmtId="0" fontId="47" fillId="0" borderId="16" xfId="0" applyFont="1" applyBorder="1" applyAlignment="1">
      <alignment horizontal="right"/>
    </xf>
    <xf numFmtId="0" fontId="48" fillId="0" borderId="16" xfId="0" applyFont="1" applyBorder="1" applyAlignment="1">
      <alignment horizontal="right"/>
    </xf>
    <xf numFmtId="0" fontId="47" fillId="2" borderId="16" xfId="0" applyFont="1" applyFill="1" applyBorder="1" applyAlignment="1">
      <alignment horizontal="right"/>
    </xf>
    <xf numFmtId="0" fontId="45" fillId="0" borderId="16" xfId="0" applyFont="1" applyBorder="1" applyAlignment="1">
      <alignment horizontal="center"/>
    </xf>
    <xf numFmtId="0" fontId="45" fillId="0" borderId="0" xfId="0" applyFont="1" applyBorder="1" applyAlignment="1"/>
    <xf numFmtId="0" fontId="45" fillId="0" borderId="0" xfId="0" applyFont="1" applyBorder="1" applyAlignment="1">
      <alignment horizontal="left"/>
    </xf>
    <xf numFmtId="0" fontId="45" fillId="0" borderId="0" xfId="0" applyFont="1" applyBorder="1" applyAlignment="1">
      <alignment horizontal="right"/>
    </xf>
    <xf numFmtId="0" fontId="46" fillId="0" borderId="0" xfId="0" applyFont="1" applyBorder="1" applyAlignment="1">
      <alignment horizontal="right"/>
    </xf>
    <xf numFmtId="0" fontId="47" fillId="0" borderId="0" xfId="0" applyFont="1" applyBorder="1" applyAlignment="1">
      <alignment horizontal="right"/>
    </xf>
    <xf numFmtId="0" fontId="45" fillId="0" borderId="0" xfId="0" applyFont="1" applyBorder="1" applyAlignment="1">
      <alignment horizontal="center"/>
    </xf>
    <xf numFmtId="0" fontId="49" fillId="2" borderId="0" xfId="3" applyFont="1" applyFill="1" applyBorder="1" applyAlignment="1"/>
    <xf numFmtId="0" fontId="50" fillId="2" borderId="0" xfId="3" applyFont="1" applyFill="1" applyBorder="1" applyAlignment="1">
      <alignment horizontal="center" vertical="center" wrapText="1"/>
    </xf>
    <xf numFmtId="0" fontId="51" fillId="2" borderId="11" xfId="3" applyFont="1" applyFill="1" applyBorder="1" applyAlignment="1">
      <alignment vertical="center" wrapText="1"/>
    </xf>
    <xf numFmtId="0" fontId="50" fillId="2" borderId="11" xfId="3" applyFont="1" applyFill="1" applyBorder="1" applyAlignment="1">
      <alignment horizontal="center" vertical="center" wrapText="1"/>
    </xf>
    <xf numFmtId="0" fontId="50" fillId="2" borderId="0" xfId="3" applyFont="1" applyFill="1" applyAlignment="1">
      <alignment vertical="center" wrapText="1"/>
    </xf>
    <xf numFmtId="0" fontId="52" fillId="2" borderId="0" xfId="0" applyFont="1" applyFill="1" applyBorder="1" applyAlignment="1">
      <alignment horizontal="center" vertical="center"/>
    </xf>
    <xf numFmtId="0" fontId="53" fillId="2" borderId="0" xfId="0" applyFont="1" applyFill="1" applyBorder="1" applyAlignment="1">
      <alignment horizontal="center" vertical="center"/>
    </xf>
    <xf numFmtId="0" fontId="55" fillId="0" borderId="0" xfId="0" applyFont="1"/>
    <xf numFmtId="0" fontId="56" fillId="2" borderId="13" xfId="0" applyFont="1" applyFill="1" applyBorder="1" applyAlignment="1">
      <alignment horizontal="center"/>
    </xf>
    <xf numFmtId="0" fontId="56" fillId="2" borderId="21" xfId="0" applyFont="1" applyFill="1" applyBorder="1" applyAlignment="1">
      <alignment horizontal="center"/>
    </xf>
    <xf numFmtId="0" fontId="56" fillId="2" borderId="21" xfId="0" applyFont="1" applyFill="1" applyBorder="1" applyAlignment="1">
      <alignment horizontal="right"/>
    </xf>
    <xf numFmtId="0" fontId="56" fillId="2" borderId="22" xfId="0" applyFont="1" applyFill="1" applyBorder="1" applyAlignment="1">
      <alignment horizontal="right"/>
    </xf>
    <xf numFmtId="0" fontId="56" fillId="2" borderId="17" xfId="0" applyFont="1" applyFill="1" applyBorder="1" applyAlignment="1">
      <alignment horizontal="center"/>
    </xf>
    <xf numFmtId="0" fontId="57" fillId="2" borderId="0" xfId="0" applyFont="1" applyFill="1"/>
    <xf numFmtId="0" fontId="56" fillId="2" borderId="14" xfId="0" applyFont="1" applyFill="1" applyBorder="1" applyAlignment="1">
      <alignment horizontal="center"/>
    </xf>
    <xf numFmtId="0" fontId="56" fillId="2" borderId="0" xfId="0" applyFont="1" applyFill="1" applyBorder="1" applyAlignment="1">
      <alignment horizontal="center"/>
    </xf>
    <xf numFmtId="0" fontId="56" fillId="2" borderId="0" xfId="0" applyFont="1" applyFill="1" applyBorder="1" applyAlignment="1">
      <alignment horizontal="right"/>
    </xf>
    <xf numFmtId="0" fontId="56" fillId="2" borderId="23" xfId="0" applyFont="1" applyFill="1" applyBorder="1" applyAlignment="1">
      <alignment horizontal="right"/>
    </xf>
    <xf numFmtId="0" fontId="56" fillId="2" borderId="14" xfId="0" applyFont="1" applyFill="1" applyBorder="1" applyAlignment="1">
      <alignment horizontal="right"/>
    </xf>
    <xf numFmtId="0" fontId="56" fillId="2" borderId="18" xfId="0" applyFont="1" applyFill="1" applyBorder="1" applyAlignment="1">
      <alignment horizontal="right"/>
    </xf>
    <xf numFmtId="0" fontId="50" fillId="2" borderId="15" xfId="0" applyFont="1" applyFill="1" applyBorder="1" applyAlignment="1">
      <alignment horizontal="center" wrapText="1"/>
    </xf>
    <xf numFmtId="0" fontId="50" fillId="2" borderId="16" xfId="0" applyFont="1" applyFill="1" applyBorder="1" applyAlignment="1">
      <alignment horizontal="center" wrapText="1"/>
    </xf>
    <xf numFmtId="0" fontId="46" fillId="2" borderId="14" xfId="0" applyFont="1" applyFill="1" applyBorder="1" applyAlignment="1">
      <alignment horizontal="center"/>
    </xf>
    <xf numFmtId="0" fontId="46" fillId="2" borderId="18" xfId="0" applyFont="1" applyFill="1" applyBorder="1" applyAlignment="1">
      <alignment horizontal="center"/>
    </xf>
    <xf numFmtId="0" fontId="45" fillId="0" borderId="0" xfId="0" applyFont="1" applyFill="1" applyBorder="1" applyAlignment="1">
      <alignment vertical="center"/>
    </xf>
    <xf numFmtId="0" fontId="45" fillId="3" borderId="0" xfId="0" applyFont="1" applyFill="1" applyAlignment="1">
      <alignment horizontal="right"/>
    </xf>
    <xf numFmtId="0" fontId="45" fillId="29" borderId="0" xfId="0" applyFont="1" applyFill="1"/>
    <xf numFmtId="0" fontId="46" fillId="3" borderId="0" xfId="0" applyFont="1" applyFill="1" applyAlignment="1">
      <alignment horizontal="right"/>
    </xf>
    <xf numFmtId="0" fontId="48" fillId="31" borderId="0" xfId="0" applyFont="1" applyFill="1"/>
    <xf numFmtId="0" fontId="46" fillId="2" borderId="0" xfId="0" applyFont="1" applyFill="1" applyBorder="1" applyAlignment="1">
      <alignment horizontal="center"/>
    </xf>
    <xf numFmtId="0" fontId="46" fillId="2" borderId="14" xfId="0" applyFont="1" applyFill="1" applyBorder="1" applyAlignment="1">
      <alignment horizontal="right"/>
    </xf>
    <xf numFmtId="0" fontId="46" fillId="2" borderId="18" xfId="0" applyFont="1" applyFill="1" applyBorder="1" applyAlignment="1">
      <alignment horizontal="right"/>
    </xf>
    <xf numFmtId="0" fontId="46" fillId="4" borderId="0" xfId="0" applyFont="1" applyFill="1" applyAlignment="1"/>
    <xf numFmtId="0" fontId="45" fillId="2" borderId="14" xfId="0" applyFont="1" applyFill="1" applyBorder="1" applyAlignment="1">
      <alignment horizontal="center"/>
    </xf>
    <xf numFmtId="0" fontId="45" fillId="2" borderId="18" xfId="0" applyFont="1" applyFill="1" applyBorder="1" applyAlignment="1">
      <alignment horizontal="center"/>
    </xf>
    <xf numFmtId="0" fontId="45" fillId="2" borderId="0" xfId="0" applyFont="1" applyFill="1" applyBorder="1" applyAlignment="1">
      <alignment horizontal="center"/>
    </xf>
    <xf numFmtId="0" fontId="45" fillId="2" borderId="14" xfId="0" applyFont="1" applyFill="1" applyBorder="1"/>
    <xf numFmtId="0" fontId="45" fillId="2" borderId="18" xfId="0" applyFont="1" applyFill="1" applyBorder="1"/>
    <xf numFmtId="0" fontId="63" fillId="0" borderId="18" xfId="0" applyFont="1" applyBorder="1"/>
    <xf numFmtId="0" fontId="63" fillId="0" borderId="0" xfId="0" applyFont="1"/>
    <xf numFmtId="0" fontId="43" fillId="0" borderId="18" xfId="0" applyFont="1" applyBorder="1"/>
    <xf numFmtId="175" fontId="46" fillId="2" borderId="0" xfId="0" applyNumberFormat="1" applyFont="1" applyFill="1" applyBorder="1" applyAlignment="1">
      <alignment horizontal="center"/>
    </xf>
    <xf numFmtId="0" fontId="45" fillId="0" borderId="0" xfId="0" applyFont="1" applyFill="1"/>
    <xf numFmtId="0" fontId="45" fillId="0" borderId="16" xfId="0" applyFont="1" applyFill="1" applyBorder="1"/>
    <xf numFmtId="166" fontId="46" fillId="2" borderId="16" xfId="0" applyNumberFormat="1" applyFont="1" applyFill="1" applyBorder="1" applyAlignment="1">
      <alignment horizontal="center"/>
    </xf>
    <xf numFmtId="0" fontId="45" fillId="2" borderId="16" xfId="0" applyFont="1" applyFill="1" applyBorder="1"/>
    <xf numFmtId="0" fontId="43" fillId="0" borderId="24" xfId="0" applyFont="1" applyBorder="1"/>
    <xf numFmtId="0" fontId="50" fillId="4" borderId="19" xfId="0" applyFont="1" applyFill="1" applyBorder="1" applyAlignment="1"/>
    <xf numFmtId="0" fontId="45" fillId="0" borderId="25" xfId="0" applyFont="1" applyBorder="1" applyAlignment="1">
      <alignment horizontal="right"/>
    </xf>
    <xf numFmtId="0" fontId="45" fillId="2" borderId="25" xfId="0" applyFont="1" applyFill="1" applyBorder="1"/>
    <xf numFmtId="0" fontId="45" fillId="0" borderId="25" xfId="0" applyFont="1" applyBorder="1"/>
    <xf numFmtId="0" fontId="45" fillId="2" borderId="0" xfId="0" applyFont="1" applyFill="1" applyAlignment="1"/>
    <xf numFmtId="0" fontId="64" fillId="0" borderId="0" xfId="0" applyFont="1"/>
    <xf numFmtId="166" fontId="46" fillId="2" borderId="14" xfId="70" applyNumberFormat="1" applyFont="1" applyFill="1" applyBorder="1" applyAlignment="1">
      <alignment horizontal="center"/>
    </xf>
    <xf numFmtId="0" fontId="65" fillId="2" borderId="0" xfId="0" applyFont="1" applyFill="1"/>
    <xf numFmtId="166" fontId="46" fillId="2" borderId="18" xfId="70" applyNumberFormat="1" applyFont="1" applyFill="1" applyBorder="1" applyAlignment="1">
      <alignment horizontal="center"/>
    </xf>
    <xf numFmtId="0" fontId="45" fillId="2" borderId="0" xfId="0" applyFont="1" applyFill="1" applyAlignment="1">
      <alignment horizontal="left" wrapText="1"/>
    </xf>
    <xf numFmtId="0" fontId="45" fillId="0" borderId="0" xfId="0" applyFont="1" applyFill="1" applyAlignment="1"/>
    <xf numFmtId="3" fontId="64" fillId="0" borderId="0" xfId="0" applyNumberFormat="1" applyFont="1" applyFill="1" applyAlignment="1">
      <alignment horizontal="right"/>
    </xf>
    <xf numFmtId="0" fontId="64" fillId="0" borderId="0" xfId="0" applyFont="1" applyFill="1" applyAlignment="1">
      <alignment horizontal="right"/>
    </xf>
    <xf numFmtId="0" fontId="64" fillId="0" borderId="0" xfId="0" applyFont="1" applyFill="1"/>
    <xf numFmtId="0" fontId="64" fillId="0" borderId="16" xfId="0" applyFont="1" applyFill="1" applyBorder="1"/>
    <xf numFmtId="0" fontId="64" fillId="2" borderId="16" xfId="0" applyFont="1" applyFill="1" applyBorder="1"/>
    <xf numFmtId="0" fontId="43" fillId="0" borderId="24" xfId="0" applyFont="1" applyFill="1" applyBorder="1"/>
    <xf numFmtId="0" fontId="43" fillId="0" borderId="0" xfId="0" applyFont="1" applyFill="1"/>
    <xf numFmtId="0" fontId="44" fillId="0" borderId="0" xfId="0" applyFont="1" applyFill="1"/>
    <xf numFmtId="3" fontId="64" fillId="0" borderId="25" xfId="0" applyNumberFormat="1" applyFont="1" applyFill="1" applyBorder="1" applyAlignment="1">
      <alignment horizontal="right"/>
    </xf>
    <xf numFmtId="0" fontId="64" fillId="0" borderId="25" xfId="0" applyFont="1" applyFill="1" applyBorder="1" applyAlignment="1">
      <alignment horizontal="right"/>
    </xf>
    <xf numFmtId="0" fontId="64" fillId="0" borderId="25" xfId="0" applyFont="1" applyFill="1" applyBorder="1"/>
    <xf numFmtId="0" fontId="64" fillId="2" borderId="25" xfId="0" applyFont="1" applyFill="1" applyBorder="1"/>
    <xf numFmtId="166" fontId="46" fillId="2" borderId="25" xfId="0" applyNumberFormat="1" applyFont="1" applyFill="1" applyBorder="1" applyAlignment="1">
      <alignment horizontal="center"/>
    </xf>
    <xf numFmtId="175" fontId="46" fillId="2" borderId="16" xfId="0" applyNumberFormat="1" applyFont="1" applyFill="1" applyBorder="1" applyAlignment="1">
      <alignment horizontal="center"/>
    </xf>
    <xf numFmtId="166" fontId="46" fillId="2" borderId="16" xfId="70" applyNumberFormat="1" applyFont="1" applyFill="1" applyBorder="1" applyAlignment="1">
      <alignment horizontal="center"/>
    </xf>
    <xf numFmtId="166" fontId="46" fillId="2" borderId="25" xfId="70" applyNumberFormat="1" applyFont="1" applyFill="1" applyBorder="1" applyAlignment="1">
      <alignment horizontal="center"/>
    </xf>
    <xf numFmtId="166" fontId="46" fillId="2" borderId="0" xfId="70" applyNumberFormat="1" applyFont="1" applyFill="1" applyBorder="1" applyAlignment="1">
      <alignment horizontal="center"/>
    </xf>
    <xf numFmtId="0" fontId="50" fillId="0" borderId="19" xfId="0" applyFont="1" applyFill="1" applyBorder="1" applyAlignment="1"/>
    <xf numFmtId="165" fontId="64" fillId="5" borderId="0" xfId="0" applyNumberFormat="1" applyFont="1" applyFill="1" applyAlignment="1">
      <alignment horizontal="right"/>
    </xf>
    <xf numFmtId="0" fontId="46" fillId="0" borderId="16" xfId="0" applyFont="1" applyFill="1" applyBorder="1" applyAlignment="1"/>
    <xf numFmtId="3" fontId="64" fillId="0" borderId="16" xfId="0" applyNumberFormat="1" applyFont="1" applyFill="1" applyBorder="1" applyAlignment="1">
      <alignment horizontal="right"/>
    </xf>
    <xf numFmtId="0" fontId="64" fillId="0" borderId="16" xfId="0" applyFont="1" applyFill="1" applyBorder="1" applyAlignment="1">
      <alignment horizontal="right"/>
    </xf>
    <xf numFmtId="0" fontId="50" fillId="2" borderId="19" xfId="0" applyFont="1" applyFill="1" applyBorder="1" applyAlignment="1">
      <alignment horizontal="left" wrapText="1"/>
    </xf>
    <xf numFmtId="0" fontId="64" fillId="0" borderId="0" xfId="0" applyFont="1" applyFill="1" applyBorder="1"/>
    <xf numFmtId="3" fontId="64" fillId="2" borderId="0" xfId="0" applyNumberFormat="1" applyFont="1" applyFill="1" applyAlignment="1">
      <alignment horizontal="right"/>
    </xf>
    <xf numFmtId="165" fontId="64" fillId="2" borderId="0" xfId="0" applyNumberFormat="1" applyFont="1" applyFill="1" applyAlignment="1">
      <alignment horizontal="right"/>
    </xf>
    <xf numFmtId="0" fontId="46" fillId="0" borderId="0" xfId="0" applyFont="1" applyFill="1" applyBorder="1" applyAlignment="1"/>
    <xf numFmtId="0" fontId="64" fillId="2" borderId="0" xfId="0" applyFont="1" applyFill="1" applyBorder="1"/>
    <xf numFmtId="166" fontId="46" fillId="2" borderId="0" xfId="0" applyNumberFormat="1" applyFont="1" applyFill="1" applyBorder="1" applyAlignment="1">
      <alignment horizontal="center"/>
    </xf>
    <xf numFmtId="0" fontId="65" fillId="2" borderId="0" xfId="0" applyFont="1" applyFill="1" applyBorder="1"/>
    <xf numFmtId="3" fontId="64" fillId="0" borderId="0" xfId="0" applyNumberFormat="1" applyFont="1" applyFill="1" applyBorder="1" applyAlignment="1">
      <alignment horizontal="right"/>
    </xf>
    <xf numFmtId="0" fontId="64" fillId="0" borderId="0" xfId="0" applyFont="1" applyFill="1" applyBorder="1" applyAlignment="1">
      <alignment horizontal="right"/>
    </xf>
    <xf numFmtId="0" fontId="43" fillId="0" borderId="23" xfId="0" applyFont="1" applyFill="1" applyBorder="1"/>
    <xf numFmtId="0" fontId="45" fillId="2" borderId="0" xfId="0" applyFont="1" applyFill="1" applyBorder="1" applyAlignment="1">
      <alignment horizontal="left" wrapText="1"/>
    </xf>
    <xf numFmtId="0" fontId="43" fillId="0" borderId="23" xfId="0" applyFont="1" applyBorder="1"/>
    <xf numFmtId="165" fontId="64" fillId="2" borderId="18" xfId="0" applyNumberFormat="1" applyFont="1" applyFill="1" applyBorder="1" applyAlignment="1">
      <alignment horizontal="right"/>
    </xf>
    <xf numFmtId="0" fontId="45" fillId="2" borderId="12" xfId="0" applyFont="1" applyFill="1" applyBorder="1" applyAlignment="1"/>
    <xf numFmtId="0" fontId="45" fillId="0" borderId="12" xfId="0" applyFont="1" applyBorder="1" applyAlignment="1">
      <alignment horizontal="center"/>
    </xf>
    <xf numFmtId="0" fontId="46" fillId="2" borderId="1" xfId="3" applyFont="1" applyFill="1" applyBorder="1" applyAlignment="1">
      <alignment vertical="top" wrapText="1"/>
    </xf>
    <xf numFmtId="0" fontId="46" fillId="2" borderId="0" xfId="3" applyFont="1" applyFill="1" applyAlignment="1">
      <alignment vertical="top" wrapText="1"/>
    </xf>
    <xf numFmtId="0" fontId="55" fillId="0" borderId="0" xfId="0" applyFont="1" applyFill="1"/>
    <xf numFmtId="0" fontId="61" fillId="0" borderId="0" xfId="0" applyFont="1" applyFill="1" applyAlignment="1">
      <alignment horizontal="right"/>
    </xf>
    <xf numFmtId="0" fontId="45" fillId="0" borderId="25" xfId="0" applyFont="1" applyFill="1" applyBorder="1"/>
    <xf numFmtId="0" fontId="45" fillId="0" borderId="0" xfId="0" applyFont="1" applyFill="1" applyBorder="1"/>
    <xf numFmtId="0" fontId="46" fillId="0" borderId="0" xfId="3" applyFont="1" applyFill="1" applyAlignment="1">
      <alignment vertical="top" wrapText="1"/>
    </xf>
    <xf numFmtId="165" fontId="5" fillId="0" borderId="17" xfId="3" applyNumberFormat="1" applyFont="1" applyFill="1" applyBorder="1" applyAlignment="1">
      <alignment horizontal="center" wrapText="1"/>
    </xf>
    <xf numFmtId="165" fontId="67" fillId="2" borderId="27" xfId="3" applyNumberFormat="1" applyFont="1" applyFill="1" applyBorder="1" applyAlignment="1">
      <alignment horizontal="center"/>
    </xf>
    <xf numFmtId="0" fontId="39" fillId="30" borderId="0" xfId="3" applyFont="1" applyFill="1" applyBorder="1" applyAlignment="1">
      <alignment horizontal="left" vertical="center"/>
    </xf>
    <xf numFmtId="0" fontId="42" fillId="30" borderId="0" xfId="3" applyFont="1" applyFill="1" applyBorder="1" applyAlignment="1">
      <alignment horizontal="center" vertical="center"/>
    </xf>
    <xf numFmtId="0" fontId="39" fillId="30" borderId="0" xfId="3" applyFont="1" applyFill="1" applyBorder="1" applyAlignment="1">
      <alignment horizontal="right" vertical="center"/>
    </xf>
    <xf numFmtId="176" fontId="39" fillId="30" borderId="0" xfId="3" applyNumberFormat="1" applyFont="1" applyFill="1" applyBorder="1" applyAlignment="1">
      <alignment horizontal="right" vertical="center"/>
    </xf>
    <xf numFmtId="0" fontId="40" fillId="30" borderId="0" xfId="3" applyFont="1" applyFill="1" applyBorder="1" applyAlignment="1">
      <alignment horizontal="right"/>
    </xf>
    <xf numFmtId="0" fontId="56" fillId="2" borderId="18" xfId="0" applyFont="1" applyFill="1" applyBorder="1" applyAlignment="1">
      <alignment horizontal="center"/>
    </xf>
    <xf numFmtId="0" fontId="46" fillId="2" borderId="15" xfId="0" applyFont="1" applyFill="1" applyBorder="1" applyAlignment="1">
      <alignment horizontal="center"/>
    </xf>
    <xf numFmtId="0" fontId="46" fillId="2" borderId="27" xfId="0" applyFont="1" applyFill="1" applyBorder="1" applyAlignment="1">
      <alignment horizontal="center"/>
    </xf>
    <xf numFmtId="0" fontId="62" fillId="2" borderId="15" xfId="0" applyFont="1" applyFill="1" applyBorder="1" applyAlignment="1">
      <alignment horizontal="center"/>
    </xf>
    <xf numFmtId="0" fontId="62" fillId="2" borderId="27" xfId="0" applyFont="1" applyFill="1" applyBorder="1" applyAlignment="1">
      <alignment horizontal="center"/>
    </xf>
    <xf numFmtId="43" fontId="5" fillId="2" borderId="21" xfId="1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48" fillId="0" borderId="11" xfId="0" applyFont="1" applyBorder="1"/>
    <xf numFmtId="0" fontId="48" fillId="0" borderId="0" xfId="0" applyFont="1" applyBorder="1"/>
    <xf numFmtId="0" fontId="44" fillId="0" borderId="25" xfId="0" applyFont="1" applyBorder="1"/>
    <xf numFmtId="0" fontId="68" fillId="4" borderId="16" xfId="3" applyFont="1" applyFill="1" applyBorder="1" applyAlignment="1">
      <alignment horizontal="center"/>
    </xf>
    <xf numFmtId="0" fontId="69" fillId="4" borderId="16" xfId="3" applyFont="1" applyFill="1" applyBorder="1" applyAlignment="1">
      <alignment horizontal="center"/>
    </xf>
    <xf numFmtId="0" fontId="70" fillId="0" borderId="0" xfId="0" applyFont="1" applyAlignment="1">
      <alignment horizontal="center"/>
    </xf>
    <xf numFmtId="0" fontId="3" fillId="0" borderId="0" xfId="0" applyFont="1" applyFill="1" applyBorder="1" applyAlignment="1"/>
    <xf numFmtId="0" fontId="2" fillId="2" borderId="0" xfId="3" applyFont="1" applyFill="1" applyBorder="1" applyAlignment="1">
      <alignment horizontal="left" vertical="center"/>
    </xf>
    <xf numFmtId="0" fontId="39" fillId="30" borderId="0" xfId="3" applyFont="1" applyFill="1" applyBorder="1" applyAlignment="1">
      <alignment horizontal="left"/>
    </xf>
    <xf numFmtId="3" fontId="7" fillId="30" borderId="0" xfId="3" applyNumberFormat="1" applyFont="1" applyFill="1" applyBorder="1" applyAlignment="1">
      <alignment horizontal="center"/>
    </xf>
    <xf numFmtId="0" fontId="34" fillId="2" borderId="0" xfId="3" applyFont="1" applyFill="1"/>
    <xf numFmtId="0" fontId="46" fillId="4" borderId="0" xfId="0" applyFont="1" applyFill="1" applyBorder="1" applyAlignment="1"/>
    <xf numFmtId="0" fontId="44" fillId="2" borderId="0" xfId="0" applyFont="1" applyFill="1" applyBorder="1"/>
    <xf numFmtId="165" fontId="45" fillId="2" borderId="0" xfId="0" applyNumberFormat="1" applyFont="1" applyFill="1" applyBorder="1" applyAlignment="1">
      <alignment horizontal="right"/>
    </xf>
    <xf numFmtId="0" fontId="45" fillId="2" borderId="0" xfId="0" applyFont="1" applyFill="1" applyBorder="1"/>
    <xf numFmtId="0" fontId="43" fillId="2" borderId="0" xfId="0" applyFont="1" applyFill="1" applyBorder="1"/>
    <xf numFmtId="0" fontId="45" fillId="2" borderId="0" xfId="0" applyFont="1" applyFill="1"/>
    <xf numFmtId="0" fontId="46" fillId="2" borderId="0" xfId="0" applyFont="1" applyFill="1" applyAlignment="1">
      <alignment horizontal="right"/>
    </xf>
    <xf numFmtId="3" fontId="64" fillId="2" borderId="25" xfId="0" applyNumberFormat="1" applyFont="1" applyFill="1" applyBorder="1" applyAlignment="1">
      <alignment horizontal="right"/>
    </xf>
    <xf numFmtId="3" fontId="64" fillId="2" borderId="16" xfId="0" applyNumberFormat="1" applyFont="1" applyFill="1" applyBorder="1" applyAlignment="1">
      <alignment horizontal="right"/>
    </xf>
    <xf numFmtId="3" fontId="64" fillId="2" borderId="0" xfId="0" applyNumberFormat="1" applyFont="1" applyFill="1" applyBorder="1" applyAlignment="1">
      <alignment horizontal="right"/>
    </xf>
    <xf numFmtId="0" fontId="64" fillId="2" borderId="0" xfId="0" applyFont="1" applyFill="1"/>
    <xf numFmtId="0" fontId="45" fillId="2" borderId="12" xfId="0" applyFont="1" applyFill="1" applyBorder="1" applyAlignment="1">
      <alignment horizontal="center"/>
    </xf>
    <xf numFmtId="0" fontId="54" fillId="32" borderId="0" xfId="0" applyFont="1" applyFill="1" applyBorder="1" applyAlignment="1">
      <alignment horizontal="right"/>
    </xf>
    <xf numFmtId="0" fontId="44" fillId="32" borderId="30" xfId="0" applyFont="1" applyFill="1" applyBorder="1"/>
    <xf numFmtId="0" fontId="54" fillId="32" borderId="28" xfId="0" applyFont="1" applyFill="1" applyBorder="1" applyAlignment="1">
      <alignment horizontal="center"/>
    </xf>
    <xf numFmtId="0" fontId="54" fillId="32" borderId="31" xfId="0" applyFont="1" applyFill="1" applyBorder="1" applyAlignment="1">
      <alignment horizontal="right"/>
    </xf>
    <xf numFmtId="0" fontId="53" fillId="32" borderId="32" xfId="0" applyFont="1" applyFill="1" applyBorder="1" applyAlignment="1">
      <alignment horizontal="left" vertical="center"/>
    </xf>
    <xf numFmtId="0" fontId="54" fillId="32" borderId="33" xfId="0" applyFont="1" applyFill="1" applyBorder="1" applyAlignment="1">
      <alignment horizontal="right"/>
    </xf>
    <xf numFmtId="0" fontId="59" fillId="32" borderId="34" xfId="0" applyFont="1" applyFill="1" applyBorder="1" applyAlignment="1">
      <alignment horizontal="left" vertical="center"/>
    </xf>
    <xf numFmtId="0" fontId="60" fillId="32" borderId="11" xfId="0" applyFont="1" applyFill="1" applyBorder="1" applyAlignment="1">
      <alignment horizontal="center" wrapText="1"/>
    </xf>
    <xf numFmtId="0" fontId="60" fillId="32" borderId="35" xfId="0" applyFont="1" applyFill="1" applyBorder="1" applyAlignment="1">
      <alignment horizontal="center" wrapText="1"/>
    </xf>
    <xf numFmtId="0" fontId="54" fillId="32" borderId="36" xfId="0" applyFont="1" applyFill="1" applyBorder="1" applyAlignment="1">
      <alignment horizontal="center"/>
    </xf>
    <xf numFmtId="0" fontId="42" fillId="32" borderId="37" xfId="0" applyFont="1" applyFill="1" applyBorder="1" applyAlignment="1">
      <alignment horizontal="center"/>
    </xf>
    <xf numFmtId="0" fontId="42" fillId="32" borderId="38" xfId="0" applyFont="1" applyFill="1" applyBorder="1" applyAlignment="1">
      <alignment horizontal="center"/>
    </xf>
    <xf numFmtId="165" fontId="34" fillId="2" borderId="0" xfId="0" applyNumberFormat="1" applyFont="1" applyFill="1" applyAlignment="1">
      <alignment horizontal="right"/>
    </xf>
    <xf numFmtId="166" fontId="46" fillId="2" borderId="23" xfId="70" applyNumberFormat="1" applyFont="1" applyFill="1" applyBorder="1" applyAlignment="1">
      <alignment horizontal="center"/>
    </xf>
    <xf numFmtId="165" fontId="64" fillId="2" borderId="0" xfId="0" applyNumberFormat="1" applyFont="1" applyFill="1" applyBorder="1" applyAlignment="1">
      <alignment horizontal="right"/>
    </xf>
    <xf numFmtId="0" fontId="45" fillId="2" borderId="39" xfId="0" applyFont="1" applyFill="1" applyBorder="1" applyAlignment="1"/>
    <xf numFmtId="3" fontId="64" fillId="5" borderId="39" xfId="0" applyNumberFormat="1" applyFont="1" applyFill="1" applyBorder="1" applyAlignment="1">
      <alignment horizontal="right"/>
    </xf>
    <xf numFmtId="3" fontId="64" fillId="0" borderId="39" xfId="0" applyNumberFormat="1" applyFont="1" applyFill="1" applyBorder="1" applyAlignment="1">
      <alignment horizontal="right"/>
    </xf>
    <xf numFmtId="0" fontId="64" fillId="0" borderId="39" xfId="0" applyFont="1" applyFill="1" applyBorder="1"/>
    <xf numFmtId="0" fontId="64" fillId="0" borderId="39" xfId="0" applyFont="1" applyBorder="1"/>
    <xf numFmtId="165" fontId="64" fillId="3" borderId="39" xfId="0" applyNumberFormat="1" applyFont="1" applyFill="1" applyBorder="1" applyAlignment="1">
      <alignment horizontal="right"/>
    </xf>
    <xf numFmtId="166" fontId="46" fillId="2" borderId="40" xfId="70" applyNumberFormat="1" applyFont="1" applyFill="1" applyBorder="1" applyAlignment="1">
      <alignment horizontal="center"/>
    </xf>
    <xf numFmtId="166" fontId="46" fillId="2" borderId="41" xfId="70" applyNumberFormat="1" applyFont="1" applyFill="1" applyBorder="1" applyAlignment="1">
      <alignment horizontal="center"/>
    </xf>
    <xf numFmtId="3" fontId="64" fillId="2" borderId="40" xfId="0" applyNumberFormat="1" applyFont="1" applyFill="1" applyBorder="1" applyAlignment="1">
      <alignment horizontal="right"/>
    </xf>
    <xf numFmtId="0" fontId="45" fillId="2" borderId="42" xfId="0" applyFont="1" applyFill="1" applyBorder="1" applyAlignment="1"/>
    <xf numFmtId="165" fontId="64" fillId="5" borderId="42" xfId="0" applyNumberFormat="1" applyFont="1" applyFill="1" applyBorder="1" applyAlignment="1">
      <alignment horizontal="right"/>
    </xf>
    <xf numFmtId="165" fontId="64" fillId="0" borderId="42" xfId="0" applyNumberFormat="1" applyFont="1" applyFill="1" applyBorder="1" applyAlignment="1">
      <alignment horizontal="right"/>
    </xf>
    <xf numFmtId="0" fontId="64" fillId="0" borderId="42" xfId="0" applyFont="1" applyFill="1" applyBorder="1"/>
    <xf numFmtId="0" fontId="64" fillId="0" borderId="42" xfId="0" applyFont="1" applyBorder="1"/>
    <xf numFmtId="3" fontId="64" fillId="5" borderId="42" xfId="0" applyNumberFormat="1" applyFont="1" applyFill="1" applyBorder="1" applyAlignment="1">
      <alignment horizontal="right"/>
    </xf>
    <xf numFmtId="166" fontId="46" fillId="2" borderId="43" xfId="70" applyNumberFormat="1" applyFont="1" applyFill="1" applyBorder="1" applyAlignment="1">
      <alignment horizontal="center"/>
    </xf>
    <xf numFmtId="166" fontId="46" fillId="2" borderId="44" xfId="70" applyNumberFormat="1" applyFont="1" applyFill="1" applyBorder="1" applyAlignment="1">
      <alignment horizontal="center"/>
    </xf>
    <xf numFmtId="165" fontId="64" fillId="2" borderId="43" xfId="0" applyNumberFormat="1" applyFont="1" applyFill="1" applyBorder="1" applyAlignment="1">
      <alignment horizontal="right"/>
    </xf>
    <xf numFmtId="3" fontId="64" fillId="0" borderId="42" xfId="0" applyNumberFormat="1" applyFont="1" applyFill="1" applyBorder="1" applyAlignment="1">
      <alignment horizontal="right"/>
    </xf>
    <xf numFmtId="165" fontId="64" fillId="3" borderId="42" xfId="0" applyNumberFormat="1" applyFont="1" applyFill="1" applyBorder="1" applyAlignment="1">
      <alignment horizontal="right"/>
    </xf>
    <xf numFmtId="3" fontId="64" fillId="2" borderId="43" xfId="0" applyNumberFormat="1" applyFont="1" applyFill="1" applyBorder="1" applyAlignment="1">
      <alignment horizontal="right"/>
    </xf>
    <xf numFmtId="3" fontId="64" fillId="3" borderId="39" xfId="0" applyNumberFormat="1" applyFont="1" applyFill="1" applyBorder="1" applyAlignment="1">
      <alignment horizontal="right"/>
    </xf>
    <xf numFmtId="3" fontId="64" fillId="3" borderId="42" xfId="0" applyNumberFormat="1" applyFont="1" applyFill="1" applyBorder="1" applyAlignment="1">
      <alignment horizontal="right"/>
    </xf>
    <xf numFmtId="0" fontId="3" fillId="0" borderId="42" xfId="0" applyFont="1" applyFill="1" applyBorder="1" applyAlignment="1"/>
    <xf numFmtId="3" fontId="64" fillId="2" borderId="42" xfId="0" applyNumberFormat="1" applyFont="1" applyFill="1" applyBorder="1" applyAlignment="1">
      <alignment horizontal="right"/>
    </xf>
    <xf numFmtId="166" fontId="46" fillId="2" borderId="43" xfId="0" applyNumberFormat="1" applyFont="1" applyFill="1" applyBorder="1" applyAlignment="1">
      <alignment horizontal="center"/>
    </xf>
    <xf numFmtId="166" fontId="46" fillId="2" borderId="42" xfId="0" applyNumberFormat="1" applyFont="1" applyFill="1" applyBorder="1" applyAlignment="1">
      <alignment horizontal="center"/>
    </xf>
    <xf numFmtId="166" fontId="46" fillId="2" borderId="42" xfId="70" applyNumberFormat="1" applyFont="1" applyFill="1" applyBorder="1" applyAlignment="1">
      <alignment horizontal="center"/>
    </xf>
    <xf numFmtId="166" fontId="46" fillId="2" borderId="20" xfId="0" applyNumberFormat="1" applyFont="1" applyFill="1" applyBorder="1" applyAlignment="1">
      <alignment horizontal="center"/>
    </xf>
    <xf numFmtId="0" fontId="58" fillId="0" borderId="20" xfId="0" applyFont="1" applyFill="1" applyBorder="1"/>
    <xf numFmtId="0" fontId="74" fillId="0" borderId="0" xfId="0" applyFont="1" applyFill="1"/>
    <xf numFmtId="0" fontId="3" fillId="0" borderId="45" xfId="0" applyFont="1" applyFill="1" applyBorder="1" applyAlignment="1"/>
    <xf numFmtId="3" fontId="64" fillId="2" borderId="45" xfId="0" applyNumberFormat="1" applyFont="1" applyFill="1" applyBorder="1" applyAlignment="1">
      <alignment horizontal="right"/>
    </xf>
    <xf numFmtId="0" fontId="64" fillId="0" borderId="45" xfId="0" applyFont="1" applyFill="1" applyBorder="1"/>
    <xf numFmtId="166" fontId="46" fillId="2" borderId="46" xfId="70" applyNumberFormat="1" applyFont="1" applyFill="1" applyBorder="1" applyAlignment="1">
      <alignment horizontal="center"/>
    </xf>
    <xf numFmtId="166" fontId="46" fillId="2" borderId="46" xfId="0" applyNumberFormat="1" applyFont="1" applyFill="1" applyBorder="1" applyAlignment="1">
      <alignment horizontal="center"/>
    </xf>
    <xf numFmtId="3" fontId="64" fillId="2" borderId="46" xfId="0" applyNumberFormat="1" applyFont="1" applyFill="1" applyBorder="1" applyAlignment="1">
      <alignment horizontal="right"/>
    </xf>
    <xf numFmtId="165" fontId="64" fillId="2" borderId="46" xfId="0" applyNumberFormat="1" applyFont="1" applyFill="1" applyBorder="1" applyAlignment="1">
      <alignment horizontal="right"/>
    </xf>
    <xf numFmtId="3" fontId="34" fillId="2" borderId="42" xfId="0" applyNumberFormat="1" applyFont="1" applyFill="1" applyBorder="1" applyAlignment="1">
      <alignment horizontal="right"/>
    </xf>
    <xf numFmtId="166" fontId="46" fillId="3" borderId="43" xfId="70" applyNumberFormat="1" applyFont="1" applyFill="1" applyBorder="1" applyAlignment="1">
      <alignment horizontal="center"/>
    </xf>
    <xf numFmtId="3" fontId="34" fillId="2" borderId="43" xfId="0" applyNumberFormat="1" applyFont="1" applyFill="1" applyBorder="1" applyAlignment="1">
      <alignment horizontal="right"/>
    </xf>
    <xf numFmtId="3" fontId="64" fillId="2" borderId="44" xfId="0" applyNumberFormat="1" applyFont="1" applyFill="1" applyBorder="1" applyAlignment="1">
      <alignment horizontal="right"/>
    </xf>
    <xf numFmtId="0" fontId="45" fillId="2" borderId="45" xfId="0" applyFont="1" applyFill="1" applyBorder="1" applyAlignment="1"/>
    <xf numFmtId="165" fontId="64" fillId="0" borderId="45" xfId="0" applyNumberFormat="1" applyFont="1" applyFill="1" applyBorder="1" applyAlignment="1">
      <alignment horizontal="right"/>
    </xf>
    <xf numFmtId="165" fontId="64" fillId="5" borderId="45" xfId="0" applyNumberFormat="1" applyFont="1" applyFill="1" applyBorder="1" applyAlignment="1">
      <alignment horizontal="right"/>
    </xf>
    <xf numFmtId="0" fontId="64" fillId="0" borderId="45" xfId="0" applyFont="1" applyBorder="1"/>
    <xf numFmtId="166" fontId="46" fillId="2" borderId="47" xfId="70" applyNumberFormat="1" applyFont="1" applyFill="1" applyBorder="1" applyAlignment="1">
      <alignment horizontal="center"/>
    </xf>
    <xf numFmtId="0" fontId="45" fillId="2" borderId="42" xfId="0" applyFont="1" applyFill="1" applyBorder="1" applyAlignment="1">
      <alignment horizontal="left" indent="4"/>
    </xf>
    <xf numFmtId="165" fontId="64" fillId="2" borderId="42" xfId="0" applyNumberFormat="1" applyFont="1" applyFill="1" applyBorder="1" applyAlignment="1">
      <alignment horizontal="right"/>
    </xf>
    <xf numFmtId="165" fontId="64" fillId="2" borderId="45" xfId="0" applyNumberFormat="1" applyFont="1" applyFill="1" applyBorder="1" applyAlignment="1">
      <alignment horizontal="right"/>
    </xf>
    <xf numFmtId="165" fontId="34" fillId="5" borderId="42" xfId="0" applyNumberFormat="1" applyFont="1" applyFill="1" applyBorder="1" applyAlignment="1">
      <alignment horizontal="right"/>
    </xf>
    <xf numFmtId="3" fontId="64" fillId="5" borderId="45" xfId="0" applyNumberFormat="1" applyFont="1" applyFill="1" applyBorder="1" applyAlignment="1">
      <alignment horizontal="right"/>
    </xf>
    <xf numFmtId="3" fontId="64" fillId="0" borderId="45" xfId="0" applyNumberFormat="1" applyFont="1" applyFill="1" applyBorder="1" applyAlignment="1">
      <alignment horizontal="right"/>
    </xf>
    <xf numFmtId="0" fontId="45" fillId="2" borderId="42" xfId="0" applyFont="1" applyFill="1" applyBorder="1" applyAlignment="1">
      <alignment horizontal="left" indent="3"/>
    </xf>
    <xf numFmtId="0" fontId="3" fillId="2" borderId="42" xfId="0" applyFont="1" applyFill="1" applyBorder="1" applyAlignment="1">
      <alignment horizontal="left" indent="3"/>
    </xf>
    <xf numFmtId="3" fontId="64" fillId="3" borderId="45" xfId="0" applyNumberFormat="1" applyFont="1" applyFill="1" applyBorder="1" applyAlignment="1">
      <alignment horizontal="right"/>
    </xf>
    <xf numFmtId="0" fontId="3" fillId="2" borderId="42" xfId="0" applyFont="1" applyFill="1" applyBorder="1" applyAlignment="1"/>
    <xf numFmtId="0" fontId="45" fillId="2" borderId="45" xfId="0" applyFont="1" applyFill="1" applyBorder="1" applyAlignment="1">
      <alignment wrapText="1"/>
    </xf>
    <xf numFmtId="166" fontId="46" fillId="2" borderId="45" xfId="70" applyNumberFormat="1" applyFont="1" applyFill="1" applyBorder="1" applyAlignment="1">
      <alignment horizontal="center"/>
    </xf>
    <xf numFmtId="0" fontId="45" fillId="2" borderId="42" xfId="0" applyFont="1" applyFill="1" applyBorder="1" applyAlignment="1">
      <alignment horizontal="left" wrapText="1" indent="4"/>
    </xf>
    <xf numFmtId="165" fontId="34" fillId="2" borderId="42" xfId="0" applyNumberFormat="1" applyFont="1" applyFill="1" applyBorder="1" applyAlignment="1">
      <alignment horizontal="right"/>
    </xf>
    <xf numFmtId="0" fontId="3" fillId="2" borderId="45" xfId="0" applyFont="1" applyFill="1" applyBorder="1" applyAlignment="1"/>
    <xf numFmtId="165" fontId="34" fillId="2" borderId="45" xfId="0" applyNumberFormat="1" applyFont="1" applyFill="1" applyBorder="1" applyAlignment="1">
      <alignment horizontal="right"/>
    </xf>
    <xf numFmtId="165" fontId="64" fillId="2" borderId="47" xfId="0" applyNumberFormat="1" applyFont="1" applyFill="1" applyBorder="1" applyAlignment="1">
      <alignment horizontal="right"/>
    </xf>
    <xf numFmtId="165" fontId="64" fillId="2" borderId="44" xfId="0" applyNumberFormat="1" applyFont="1" applyFill="1" applyBorder="1" applyAlignment="1">
      <alignment horizontal="right"/>
    </xf>
    <xf numFmtId="0" fontId="43" fillId="0" borderId="42" xfId="0" applyFont="1" applyBorder="1"/>
    <xf numFmtId="3" fontId="64" fillId="2" borderId="47" xfId="0" applyNumberFormat="1" applyFont="1" applyFill="1" applyBorder="1" applyAlignment="1">
      <alignment horizontal="right"/>
    </xf>
    <xf numFmtId="0" fontId="45" fillId="2" borderId="42" xfId="0" applyFont="1" applyFill="1" applyBorder="1" applyAlignment="1">
      <alignment wrapText="1"/>
    </xf>
    <xf numFmtId="3" fontId="45" fillId="0" borderId="42" xfId="0" applyNumberFormat="1" applyFont="1" applyFill="1" applyBorder="1" applyAlignment="1">
      <alignment horizontal="right"/>
    </xf>
    <xf numFmtId="3" fontId="45" fillId="2" borderId="42" xfId="0" applyNumberFormat="1" applyFont="1" applyFill="1" applyBorder="1" applyAlignment="1">
      <alignment horizontal="right"/>
    </xf>
    <xf numFmtId="3" fontId="45" fillId="5" borderId="42" xfId="0" applyNumberFormat="1" applyFont="1" applyFill="1" applyBorder="1" applyAlignment="1">
      <alignment horizontal="right"/>
    </xf>
    <xf numFmtId="0" fontId="45" fillId="2" borderId="48" xfId="0" applyFont="1" applyFill="1" applyBorder="1" applyAlignment="1"/>
    <xf numFmtId="3" fontId="64" fillId="5" borderId="48" xfId="0" applyNumberFormat="1" applyFont="1" applyFill="1" applyBorder="1" applyAlignment="1">
      <alignment horizontal="right"/>
    </xf>
    <xf numFmtId="3" fontId="64" fillId="0" borderId="48" xfId="0" applyNumberFormat="1" applyFont="1" applyFill="1" applyBorder="1" applyAlignment="1">
      <alignment horizontal="right"/>
    </xf>
    <xf numFmtId="0" fontId="64" fillId="0" borderId="48" xfId="0" applyFont="1" applyFill="1" applyBorder="1"/>
    <xf numFmtId="0" fontId="64" fillId="0" borderId="48" xfId="0" applyFont="1" applyBorder="1"/>
    <xf numFmtId="3" fontId="64" fillId="2" borderId="48" xfId="0" applyNumberFormat="1" applyFont="1" applyFill="1" applyBorder="1" applyAlignment="1">
      <alignment horizontal="right"/>
    </xf>
    <xf numFmtId="166" fontId="46" fillId="2" borderId="49" xfId="70" applyNumberFormat="1" applyFont="1" applyFill="1" applyBorder="1" applyAlignment="1">
      <alignment horizontal="center"/>
    </xf>
    <xf numFmtId="166" fontId="46" fillId="2" borderId="50" xfId="70" applyNumberFormat="1" applyFont="1" applyFill="1" applyBorder="1" applyAlignment="1">
      <alignment horizontal="center"/>
    </xf>
    <xf numFmtId="166" fontId="46" fillId="2" borderId="51" xfId="70" applyNumberFormat="1" applyFont="1" applyFill="1" applyBorder="1" applyAlignment="1">
      <alignment horizontal="center"/>
    </xf>
    <xf numFmtId="166" fontId="46" fillId="2" borderId="48" xfId="70" applyNumberFormat="1" applyFont="1" applyFill="1" applyBorder="1" applyAlignment="1">
      <alignment horizontal="center"/>
    </xf>
    <xf numFmtId="3" fontId="64" fillId="2" borderId="49" xfId="0" applyNumberFormat="1" applyFont="1" applyFill="1" applyBorder="1" applyAlignment="1">
      <alignment horizontal="right"/>
    </xf>
    <xf numFmtId="3" fontId="64" fillId="2" borderId="51" xfId="0" applyNumberFormat="1" applyFont="1" applyFill="1" applyBorder="1" applyAlignment="1">
      <alignment horizontal="right"/>
    </xf>
    <xf numFmtId="0" fontId="45" fillId="2" borderId="52" xfId="0" applyFont="1" applyFill="1" applyBorder="1" applyAlignment="1"/>
    <xf numFmtId="3" fontId="64" fillId="5" borderId="52" xfId="0" applyNumberFormat="1" applyFont="1" applyFill="1" applyBorder="1" applyAlignment="1">
      <alignment horizontal="right"/>
    </xf>
    <xf numFmtId="0" fontId="64" fillId="0" borderId="52" xfId="0" applyFont="1" applyFill="1" applyBorder="1"/>
    <xf numFmtId="0" fontId="64" fillId="0" borderId="52" xfId="0" applyFont="1" applyBorder="1"/>
    <xf numFmtId="3" fontId="64" fillId="2" borderId="52" xfId="0" applyNumberFormat="1" applyFont="1" applyFill="1" applyBorder="1" applyAlignment="1">
      <alignment horizontal="right"/>
    </xf>
    <xf numFmtId="166" fontId="46" fillId="2" borderId="53" xfId="70" applyNumberFormat="1" applyFont="1" applyFill="1" applyBorder="1" applyAlignment="1">
      <alignment horizontal="center"/>
    </xf>
    <xf numFmtId="166" fontId="46" fillId="2" borderId="54" xfId="70" applyNumberFormat="1" applyFont="1" applyFill="1" applyBorder="1" applyAlignment="1">
      <alignment horizontal="center"/>
    </xf>
    <xf numFmtId="166" fontId="46" fillId="2" borderId="52" xfId="70" applyNumberFormat="1" applyFont="1" applyFill="1" applyBorder="1" applyAlignment="1">
      <alignment horizontal="center"/>
    </xf>
    <xf numFmtId="3" fontId="64" fillId="0" borderId="52" xfId="0" applyNumberFormat="1" applyFont="1" applyFill="1" applyBorder="1" applyAlignment="1">
      <alignment horizontal="right"/>
    </xf>
    <xf numFmtId="165" fontId="64" fillId="2" borderId="52" xfId="0" applyNumberFormat="1" applyFont="1" applyFill="1" applyBorder="1" applyAlignment="1">
      <alignment horizontal="right"/>
    </xf>
    <xf numFmtId="0" fontId="3" fillId="2" borderId="52" xfId="0" applyFont="1" applyFill="1" applyBorder="1" applyAlignment="1">
      <alignment horizontal="left" wrapText="1"/>
    </xf>
    <xf numFmtId="0" fontId="65" fillId="2" borderId="23" xfId="0" applyFont="1" applyFill="1" applyBorder="1"/>
    <xf numFmtId="3" fontId="64" fillId="2" borderId="23" xfId="0" applyNumberFormat="1" applyFont="1" applyFill="1" applyBorder="1" applyAlignment="1">
      <alignment horizontal="right"/>
    </xf>
    <xf numFmtId="0" fontId="45" fillId="2" borderId="48" xfId="0" applyFont="1" applyFill="1" applyBorder="1" applyAlignment="1">
      <alignment horizontal="left" wrapText="1"/>
    </xf>
    <xf numFmtId="166" fontId="46" fillId="2" borderId="55" xfId="70" applyNumberFormat="1" applyFont="1" applyFill="1" applyBorder="1" applyAlignment="1">
      <alignment horizontal="center"/>
    </xf>
    <xf numFmtId="0" fontId="45" fillId="2" borderId="52" xfId="0" applyFont="1" applyFill="1" applyBorder="1" applyAlignment="1">
      <alignment horizontal="left" wrapText="1"/>
    </xf>
    <xf numFmtId="3" fontId="64" fillId="2" borderId="41" xfId="0" applyNumberFormat="1" applyFont="1" applyFill="1" applyBorder="1" applyAlignment="1">
      <alignment horizontal="right"/>
    </xf>
    <xf numFmtId="0" fontId="45" fillId="2" borderId="42" xfId="0" applyFont="1" applyFill="1" applyBorder="1" applyAlignment="1">
      <alignment horizontal="left" indent="2"/>
    </xf>
    <xf numFmtId="0" fontId="45" fillId="2" borderId="42" xfId="0" applyFont="1" applyFill="1" applyBorder="1" applyAlignment="1">
      <alignment horizontal="left" indent="1"/>
    </xf>
    <xf numFmtId="0" fontId="54" fillId="32" borderId="37" xfId="0" applyFont="1" applyFill="1" applyBorder="1" applyAlignment="1">
      <alignment horizontal="right"/>
    </xf>
    <xf numFmtId="0" fontId="39" fillId="32" borderId="38" xfId="0" applyFont="1" applyFill="1" applyBorder="1" applyAlignment="1">
      <alignment horizontal="center" wrapText="1"/>
    </xf>
    <xf numFmtId="0" fontId="44" fillId="0" borderId="37" xfId="0" applyFont="1" applyBorder="1"/>
    <xf numFmtId="0" fontId="63" fillId="0" borderId="37" xfId="0" applyFont="1" applyBorder="1"/>
    <xf numFmtId="0" fontId="70" fillId="0" borderId="56" xfId="0" applyFont="1" applyBorder="1" applyAlignment="1">
      <alignment horizontal="center"/>
    </xf>
    <xf numFmtId="0" fontId="70" fillId="0" borderId="57" xfId="0" applyFont="1" applyBorder="1" applyAlignment="1">
      <alignment horizontal="center"/>
    </xf>
    <xf numFmtId="0" fontId="70" fillId="0" borderId="58" xfId="0" applyFont="1" applyBorder="1" applyAlignment="1">
      <alignment horizontal="center"/>
    </xf>
    <xf numFmtId="0" fontId="70" fillId="0" borderId="59" xfId="0" applyFont="1" applyBorder="1" applyAlignment="1">
      <alignment horizontal="center"/>
    </xf>
    <xf numFmtId="0" fontId="44" fillId="0" borderId="0" xfId="0" applyFont="1" applyBorder="1"/>
    <xf numFmtId="0" fontId="44" fillId="0" borderId="16" xfId="0" applyFont="1" applyBorder="1"/>
    <xf numFmtId="0" fontId="50" fillId="0" borderId="25" xfId="0" applyFont="1" applyFill="1" applyBorder="1" applyAlignment="1"/>
    <xf numFmtId="0" fontId="70" fillId="0" borderId="60" xfId="0" applyFont="1" applyBorder="1" applyAlignment="1">
      <alignment horizontal="center"/>
    </xf>
    <xf numFmtId="0" fontId="70" fillId="0" borderId="61" xfId="0" applyFont="1" applyBorder="1" applyAlignment="1">
      <alignment horizontal="center"/>
    </xf>
    <xf numFmtId="0" fontId="70" fillId="2" borderId="61" xfId="0" applyFont="1" applyFill="1" applyBorder="1" applyAlignment="1">
      <alignment horizontal="center"/>
    </xf>
    <xf numFmtId="165" fontId="64" fillId="0" borderId="45" xfId="0" applyNumberFormat="1" applyFont="1" applyFill="1" applyBorder="1" applyAlignment="1">
      <alignment horizontal="center"/>
    </xf>
    <xf numFmtId="165" fontId="64" fillId="0" borderId="42" xfId="0" applyNumberFormat="1" applyFont="1" applyFill="1" applyBorder="1" applyAlignment="1">
      <alignment horizontal="center"/>
    </xf>
    <xf numFmtId="0" fontId="45" fillId="2" borderId="42" xfId="0" applyFont="1" applyFill="1" applyBorder="1" applyAlignment="1">
      <alignment horizontal="center"/>
    </xf>
    <xf numFmtId="165" fontId="64" fillId="2" borderId="45" xfId="0" applyNumberFormat="1" applyFont="1" applyFill="1" applyBorder="1" applyAlignment="1">
      <alignment horizontal="center"/>
    </xf>
    <xf numFmtId="165" fontId="64" fillId="2" borderId="42" xfId="0" applyNumberFormat="1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3" fillId="2" borderId="45" xfId="0" applyFont="1" applyFill="1" applyBorder="1" applyAlignment="1">
      <alignment wrapText="1"/>
    </xf>
    <xf numFmtId="0" fontId="70" fillId="0" borderId="62" xfId="0" applyFont="1" applyBorder="1" applyAlignment="1">
      <alignment horizontal="center"/>
    </xf>
    <xf numFmtId="0" fontId="3" fillId="2" borderId="42" xfId="0" applyFont="1" applyFill="1" applyBorder="1" applyAlignment="1">
      <alignment horizontal="left" wrapText="1" indent="4"/>
    </xf>
    <xf numFmtId="165" fontId="34" fillId="2" borderId="46" xfId="0" applyNumberFormat="1" applyFont="1" applyFill="1" applyBorder="1" applyAlignment="1">
      <alignment horizontal="right"/>
    </xf>
    <xf numFmtId="0" fontId="70" fillId="0" borderId="63" xfId="0" applyFont="1" applyBorder="1" applyAlignment="1">
      <alignment horizontal="center"/>
    </xf>
    <xf numFmtId="178" fontId="64" fillId="2" borderId="42" xfId="1" applyNumberFormat="1" applyFont="1" applyFill="1" applyBorder="1" applyAlignment="1">
      <alignment horizontal="right"/>
    </xf>
    <xf numFmtId="166" fontId="46" fillId="2" borderId="17" xfId="70" applyNumberFormat="1" applyFont="1" applyFill="1" applyBorder="1" applyAlignment="1">
      <alignment horizontal="center"/>
    </xf>
    <xf numFmtId="3" fontId="34" fillId="0" borderId="45" xfId="0" applyNumberFormat="1" applyFont="1" applyFill="1" applyBorder="1" applyAlignment="1">
      <alignment horizontal="right"/>
    </xf>
    <xf numFmtId="165" fontId="34" fillId="0" borderId="42" xfId="0" applyNumberFormat="1" applyFont="1" applyFill="1" applyBorder="1" applyAlignment="1">
      <alignment horizontal="right"/>
    </xf>
    <xf numFmtId="165" fontId="34" fillId="2" borderId="45" xfId="0" applyNumberFormat="1" applyFont="1" applyFill="1" applyBorder="1" applyAlignment="1">
      <alignment horizontal="center"/>
    </xf>
    <xf numFmtId="165" fontId="34" fillId="2" borderId="42" xfId="0" applyNumberFormat="1" applyFont="1" applyFill="1" applyBorder="1" applyAlignment="1">
      <alignment horizontal="center"/>
    </xf>
    <xf numFmtId="3" fontId="64" fillId="2" borderId="17" xfId="0" applyNumberFormat="1" applyFont="1" applyFill="1" applyBorder="1" applyAlignment="1">
      <alignment horizontal="right"/>
    </xf>
    <xf numFmtId="3" fontId="64" fillId="2" borderId="18" xfId="0" applyNumberFormat="1" applyFont="1" applyFill="1" applyBorder="1" applyAlignment="1">
      <alignment horizontal="right"/>
    </xf>
    <xf numFmtId="165" fontId="34" fillId="2" borderId="18" xfId="0" applyNumberFormat="1" applyFont="1" applyFill="1" applyBorder="1" applyAlignment="1">
      <alignment horizontal="right"/>
    </xf>
    <xf numFmtId="3" fontId="64" fillId="2" borderId="13" xfId="0" applyNumberFormat="1" applyFont="1" applyFill="1" applyBorder="1" applyAlignment="1">
      <alignment horizontal="right"/>
    </xf>
    <xf numFmtId="3" fontId="34" fillId="2" borderId="17" xfId="0" applyNumberFormat="1" applyFont="1" applyFill="1" applyBorder="1" applyAlignment="1">
      <alignment horizontal="right"/>
    </xf>
    <xf numFmtId="165" fontId="64" fillId="2" borderId="14" xfId="0" applyNumberFormat="1" applyFont="1" applyFill="1" applyBorder="1" applyAlignment="1">
      <alignment horizontal="right"/>
    </xf>
    <xf numFmtId="3" fontId="64" fillId="2" borderId="14" xfId="0" applyNumberFormat="1" applyFont="1" applyFill="1" applyBorder="1" applyAlignment="1">
      <alignment horizontal="right"/>
    </xf>
    <xf numFmtId="3" fontId="34" fillId="2" borderId="18" xfId="0" applyNumberFormat="1" applyFont="1" applyFill="1" applyBorder="1" applyAlignment="1">
      <alignment horizontal="right"/>
    </xf>
    <xf numFmtId="0" fontId="3" fillId="33" borderId="0" xfId="3" applyFont="1" applyFill="1" applyAlignment="1">
      <alignment horizontal="center"/>
    </xf>
    <xf numFmtId="0" fontId="3" fillId="34" borderId="0" xfId="3" applyFont="1" applyFill="1" applyAlignment="1">
      <alignment horizontal="right"/>
    </xf>
    <xf numFmtId="0" fontId="3" fillId="34" borderId="64" xfId="3" applyFont="1" applyFill="1" applyBorder="1" applyAlignment="1">
      <alignment horizontal="right"/>
    </xf>
    <xf numFmtId="0" fontId="32" fillId="33" borderId="0" xfId="3" applyFont="1" applyFill="1" applyAlignment="1">
      <alignment horizontal="left"/>
    </xf>
    <xf numFmtId="0" fontId="32" fillId="4" borderId="0" xfId="3" applyFont="1" applyFill="1" applyBorder="1" applyAlignment="1">
      <alignment horizontal="left"/>
    </xf>
    <xf numFmtId="165" fontId="36" fillId="33" borderId="0" xfId="3" applyNumberFormat="1" applyFont="1" applyFill="1" applyAlignment="1">
      <alignment horizontal="center"/>
    </xf>
    <xf numFmtId="0" fontId="3" fillId="34" borderId="0" xfId="3" applyFont="1" applyFill="1" applyAlignment="1">
      <alignment horizontal="center"/>
    </xf>
    <xf numFmtId="165" fontId="36" fillId="34" borderId="0" xfId="3" applyNumberFormat="1" applyFont="1" applyFill="1" applyAlignment="1">
      <alignment horizontal="center"/>
    </xf>
    <xf numFmtId="165" fontId="36" fillId="2" borderId="0" xfId="3" applyNumberFormat="1" applyFont="1" applyFill="1" applyAlignment="1">
      <alignment horizontal="center"/>
    </xf>
    <xf numFmtId="165" fontId="36" fillId="2" borderId="0" xfId="3" applyNumberFormat="1" applyFont="1" applyFill="1" applyBorder="1" applyAlignment="1">
      <alignment horizontal="center"/>
    </xf>
    <xf numFmtId="165" fontId="36" fillId="2" borderId="0" xfId="3" applyNumberFormat="1" applyFont="1" applyFill="1" applyAlignment="1"/>
    <xf numFmtId="0" fontId="3" fillId="2" borderId="0" xfId="3" applyFont="1" applyFill="1" applyAlignment="1"/>
    <xf numFmtId="165" fontId="36" fillId="2" borderId="0" xfId="3" applyNumberFormat="1" applyFont="1" applyFill="1" applyBorder="1" applyAlignment="1"/>
    <xf numFmtId="166" fontId="5" fillId="2" borderId="65" xfId="3" applyNumberFormat="1" applyFont="1" applyFill="1" applyBorder="1" applyAlignment="1">
      <alignment horizontal="center"/>
    </xf>
    <xf numFmtId="166" fontId="5" fillId="2" borderId="64" xfId="3" applyNumberFormat="1" applyFont="1" applyFill="1" applyBorder="1" applyAlignment="1">
      <alignment horizontal="center"/>
    </xf>
    <xf numFmtId="165" fontId="7" fillId="30" borderId="65" xfId="3" applyNumberFormat="1" applyFont="1" applyFill="1" applyBorder="1" applyAlignment="1">
      <alignment horizontal="center"/>
    </xf>
    <xf numFmtId="165" fontId="75" fillId="0" borderId="66" xfId="3" applyNumberFormat="1" applyFont="1" applyFill="1" applyBorder="1" applyAlignment="1">
      <alignment horizontal="center"/>
    </xf>
    <xf numFmtId="3" fontId="76" fillId="0" borderId="66" xfId="3" applyNumberFormat="1" applyFont="1" applyFill="1" applyBorder="1" applyAlignment="1">
      <alignment horizontal="center"/>
    </xf>
    <xf numFmtId="0" fontId="36" fillId="35" borderId="0" xfId="3" applyFont="1" applyFill="1" applyAlignment="1">
      <alignment horizontal="left"/>
    </xf>
    <xf numFmtId="0" fontId="3" fillId="35" borderId="0" xfId="3" applyFont="1" applyFill="1" applyAlignment="1">
      <alignment horizontal="center"/>
    </xf>
    <xf numFmtId="165" fontId="36" fillId="5" borderId="0" xfId="3" applyNumberFormat="1" applyFont="1" applyFill="1" applyAlignment="1">
      <alignment horizontal="center"/>
    </xf>
    <xf numFmtId="166" fontId="5" fillId="5" borderId="65" xfId="3" applyNumberFormat="1" applyFont="1" applyFill="1" applyBorder="1" applyAlignment="1">
      <alignment horizontal="center"/>
    </xf>
    <xf numFmtId="166" fontId="5" fillId="5" borderId="64" xfId="3" applyNumberFormat="1" applyFont="1" applyFill="1" applyBorder="1" applyAlignment="1">
      <alignment horizontal="center"/>
    </xf>
    <xf numFmtId="0" fontId="3" fillId="5" borderId="0" xfId="3" applyFont="1" applyFill="1" applyAlignment="1">
      <alignment horizontal="right"/>
    </xf>
    <xf numFmtId="0" fontId="3" fillId="5" borderId="0" xfId="3" applyFont="1" applyFill="1" applyAlignment="1">
      <alignment horizontal="center"/>
    </xf>
    <xf numFmtId="0" fontId="3" fillId="5" borderId="0" xfId="3" applyFont="1" applyFill="1" applyAlignment="1"/>
    <xf numFmtId="166" fontId="78" fillId="2" borderId="64" xfId="3" applyNumberFormat="1" applyFont="1" applyFill="1" applyBorder="1" applyAlignment="1">
      <alignment horizontal="center"/>
    </xf>
    <xf numFmtId="0" fontId="32" fillId="35" borderId="0" xfId="3" applyFont="1" applyFill="1" applyAlignment="1">
      <alignment horizontal="left"/>
    </xf>
    <xf numFmtId="166" fontId="78" fillId="5" borderId="64" xfId="3" applyNumberFormat="1" applyFont="1" applyFill="1" applyBorder="1" applyAlignment="1">
      <alignment horizontal="center"/>
    </xf>
    <xf numFmtId="0" fontId="2" fillId="2" borderId="0" xfId="3" applyFont="1" applyFill="1" applyBorder="1" applyAlignment="1">
      <alignment horizontal="left" vertical="center" wrapText="1"/>
    </xf>
    <xf numFmtId="0" fontId="2" fillId="2" borderId="0" xfId="3" applyFont="1" applyFill="1" applyBorder="1" applyAlignment="1">
      <alignment horizontal="left" vertical="center"/>
    </xf>
    <xf numFmtId="0" fontId="73" fillId="2" borderId="0" xfId="3" applyFont="1" applyFill="1" applyAlignment="1">
      <alignment horizontal="left" vertical="center" wrapText="1"/>
    </xf>
    <xf numFmtId="0" fontId="73" fillId="2" borderId="29" xfId="3" applyFont="1" applyFill="1" applyBorder="1" applyAlignment="1">
      <alignment horizontal="right" vertical="center" wrapText="1"/>
    </xf>
    <xf numFmtId="0" fontId="77" fillId="2" borderId="66" xfId="3" applyFont="1" applyFill="1" applyBorder="1" applyAlignment="1">
      <alignment horizontal="left" wrapText="1"/>
    </xf>
    <xf numFmtId="3" fontId="62" fillId="2" borderId="19" xfId="0" applyNumberFormat="1" applyFont="1" applyFill="1" applyBorder="1" applyAlignment="1">
      <alignment horizontal="center"/>
    </xf>
    <xf numFmtId="3" fontId="62" fillId="2" borderId="20" xfId="0" applyNumberFormat="1" applyFont="1" applyFill="1" applyBorder="1" applyAlignment="1">
      <alignment horizontal="center"/>
    </xf>
    <xf numFmtId="0" fontId="58" fillId="0" borderId="17" xfId="0" applyFont="1" applyBorder="1" applyAlignment="1">
      <alignment horizontal="center"/>
    </xf>
    <xf numFmtId="0" fontId="58" fillId="0" borderId="18" xfId="0" applyFont="1" applyBorder="1" applyAlignment="1">
      <alignment horizontal="center"/>
    </xf>
    <xf numFmtId="0" fontId="50" fillId="2" borderId="0" xfId="3" applyFont="1" applyFill="1" applyBorder="1" applyAlignment="1">
      <alignment horizontal="center" wrapText="1"/>
    </xf>
    <xf numFmtId="0" fontId="50" fillId="2" borderId="11" xfId="3" applyFont="1" applyFill="1" applyBorder="1" applyAlignment="1">
      <alignment horizontal="center" wrapText="1"/>
    </xf>
    <xf numFmtId="0" fontId="5" fillId="2" borderId="1" xfId="3" applyFont="1" applyFill="1" applyBorder="1" applyAlignment="1">
      <alignment horizontal="left" vertical="top" wrapText="1"/>
    </xf>
    <xf numFmtId="0" fontId="5" fillId="2" borderId="0" xfId="3" applyFont="1" applyFill="1" applyBorder="1" applyAlignment="1">
      <alignment horizontal="left" vertical="top" wrapText="1"/>
    </xf>
    <xf numFmtId="0" fontId="49" fillId="2" borderId="0" xfId="3" applyFont="1" applyFill="1" applyBorder="1" applyAlignment="1">
      <alignment horizontal="center" wrapText="1"/>
    </xf>
    <xf numFmtId="0" fontId="49" fillId="2" borderId="0" xfId="3" applyFont="1" applyFill="1" applyBorder="1" applyAlignment="1">
      <alignment horizontal="center"/>
    </xf>
    <xf numFmtId="0" fontId="50" fillId="2" borderId="19" xfId="0" applyFont="1" applyFill="1" applyBorder="1" applyAlignment="1">
      <alignment horizontal="center"/>
    </xf>
    <xf numFmtId="0" fontId="50" fillId="2" borderId="25" xfId="0" applyFont="1" applyFill="1" applyBorder="1" applyAlignment="1">
      <alignment horizontal="center"/>
    </xf>
    <xf numFmtId="0" fontId="50" fillId="2" borderId="20" xfId="0" applyFont="1" applyFill="1" applyBorder="1" applyAlignment="1">
      <alignment horizontal="center"/>
    </xf>
    <xf numFmtId="0" fontId="73" fillId="2" borderId="19" xfId="0" applyFont="1" applyFill="1" applyBorder="1" applyAlignment="1">
      <alignment horizontal="center"/>
    </xf>
    <xf numFmtId="0" fontId="73" fillId="2" borderId="20" xfId="0" applyFont="1" applyFill="1" applyBorder="1" applyAlignment="1">
      <alignment horizontal="center"/>
    </xf>
  </cellXfs>
  <cellStyles count="77">
    <cellStyle name="20% - Énfasis1 2" xfId="34" xr:uid="{00000000-0005-0000-0000-000000000000}"/>
    <cellStyle name="20% - Énfasis2 2" xfId="33" xr:uid="{00000000-0005-0000-0000-000001000000}"/>
    <cellStyle name="20% - Énfasis3 2" xfId="32" xr:uid="{00000000-0005-0000-0000-000002000000}"/>
    <cellStyle name="20% - Énfasis4 2" xfId="31" xr:uid="{00000000-0005-0000-0000-000003000000}"/>
    <cellStyle name="20% - Énfasis5 2" xfId="30" xr:uid="{00000000-0005-0000-0000-000004000000}"/>
    <cellStyle name="20% - Énfasis6 2" xfId="29" xr:uid="{00000000-0005-0000-0000-000005000000}"/>
    <cellStyle name="40% - Énfasis1 2" xfId="28" xr:uid="{00000000-0005-0000-0000-000006000000}"/>
    <cellStyle name="40% - Énfasis2 2" xfId="27" xr:uid="{00000000-0005-0000-0000-000007000000}"/>
    <cellStyle name="40% - Énfasis3 2" xfId="26" xr:uid="{00000000-0005-0000-0000-000008000000}"/>
    <cellStyle name="40% - Énfasis4 2" xfId="22" xr:uid="{00000000-0005-0000-0000-000009000000}"/>
    <cellStyle name="40% - Énfasis5 2" xfId="25" xr:uid="{00000000-0005-0000-0000-00000A000000}"/>
    <cellStyle name="40% - Énfasis6 2" xfId="24" xr:uid="{00000000-0005-0000-0000-00000B000000}"/>
    <cellStyle name="60% - Énfasis1 2" xfId="6" xr:uid="{00000000-0005-0000-0000-00000C000000}"/>
    <cellStyle name="60% - Énfasis2 2" xfId="15" xr:uid="{00000000-0005-0000-0000-00000D000000}"/>
    <cellStyle name="60% - Énfasis3 2" xfId="16" xr:uid="{00000000-0005-0000-0000-00000E000000}"/>
    <cellStyle name="60% - Énfasis4 2" xfId="18" xr:uid="{00000000-0005-0000-0000-00000F000000}"/>
    <cellStyle name="60% - Énfasis5 2" xfId="20" xr:uid="{00000000-0005-0000-0000-000010000000}"/>
    <cellStyle name="60% - Énfasis6 2" xfId="21" xr:uid="{00000000-0005-0000-0000-000011000000}"/>
    <cellStyle name="Buena" xfId="35" xr:uid="{00000000-0005-0000-0000-000012000000}"/>
    <cellStyle name="Cálculo 2" xfId="36" xr:uid="{00000000-0005-0000-0000-000013000000}"/>
    <cellStyle name="Celda de comprobación 2" xfId="37" xr:uid="{00000000-0005-0000-0000-000014000000}"/>
    <cellStyle name="Celda vinculada 2" xfId="38" xr:uid="{00000000-0005-0000-0000-000015000000}"/>
    <cellStyle name="Comma" xfId="7" xr:uid="{00000000-0005-0000-0000-000016000000}"/>
    <cellStyle name="Comma 2" xfId="76" xr:uid="{00000000-0005-0000-0000-000017000000}"/>
    <cellStyle name="Currency" xfId="8" xr:uid="{00000000-0005-0000-0000-000018000000}"/>
    <cellStyle name="Date" xfId="9" xr:uid="{00000000-0005-0000-0000-000019000000}"/>
    <cellStyle name="Encabezado 1 2" xfId="10" xr:uid="{00000000-0005-0000-0000-00001A000000}"/>
    <cellStyle name="Encabezado 4 2" xfId="39" xr:uid="{00000000-0005-0000-0000-00001B000000}"/>
    <cellStyle name="Énfasis1 2" xfId="40" xr:uid="{00000000-0005-0000-0000-00001C000000}"/>
    <cellStyle name="Énfasis2 2" xfId="41" xr:uid="{00000000-0005-0000-0000-00001D000000}"/>
    <cellStyle name="Énfasis3 2" xfId="42" xr:uid="{00000000-0005-0000-0000-00001E000000}"/>
    <cellStyle name="Énfasis4 2" xfId="43" xr:uid="{00000000-0005-0000-0000-00001F000000}"/>
    <cellStyle name="Énfasis5 2" xfId="44" xr:uid="{00000000-0005-0000-0000-000020000000}"/>
    <cellStyle name="Énfasis6 2" xfId="45" xr:uid="{00000000-0005-0000-0000-000021000000}"/>
    <cellStyle name="Entrada 2" xfId="46" xr:uid="{00000000-0005-0000-0000-000022000000}"/>
    <cellStyle name="Euro" xfId="11" xr:uid="{00000000-0005-0000-0000-000023000000}"/>
    <cellStyle name="Euro 2" xfId="67" xr:uid="{00000000-0005-0000-0000-000024000000}"/>
    <cellStyle name="Euro 3" xfId="72" xr:uid="{00000000-0005-0000-0000-000025000000}"/>
    <cellStyle name="Fixed" xfId="12" xr:uid="{00000000-0005-0000-0000-000026000000}"/>
    <cellStyle name="Heading1" xfId="13" xr:uid="{00000000-0005-0000-0000-000027000000}"/>
    <cellStyle name="Heading2" xfId="14" xr:uid="{00000000-0005-0000-0000-000028000000}"/>
    <cellStyle name="Incorrecto 2" xfId="47" xr:uid="{00000000-0005-0000-0000-000029000000}"/>
    <cellStyle name="Millares" xfId="1" builtinId="3"/>
    <cellStyle name="Millares 2" xfId="58" xr:uid="{00000000-0005-0000-0000-00002B000000}"/>
    <cellStyle name="Millares 2 2" xfId="63" xr:uid="{00000000-0005-0000-0000-00002C000000}"/>
    <cellStyle name="Millares 3" xfId="62" xr:uid="{00000000-0005-0000-0000-00002D000000}"/>
    <cellStyle name="Millares 4" xfId="60" xr:uid="{00000000-0005-0000-0000-00002E000000}"/>
    <cellStyle name="Millares 5" xfId="68" xr:uid="{00000000-0005-0000-0000-00002F000000}"/>
    <cellStyle name="Neutral 2" xfId="48" xr:uid="{00000000-0005-0000-0000-000030000000}"/>
    <cellStyle name="Normal" xfId="0" builtinId="0"/>
    <cellStyle name="Normal 2" xfId="3" xr:uid="{00000000-0005-0000-0000-000032000000}"/>
    <cellStyle name="Normal 2 2" xfId="4" xr:uid="{00000000-0005-0000-0000-000033000000}"/>
    <cellStyle name="Normal 2 2 2" xfId="59" xr:uid="{00000000-0005-0000-0000-000034000000}"/>
    <cellStyle name="Normal 2 3" xfId="61" xr:uid="{00000000-0005-0000-0000-000035000000}"/>
    <cellStyle name="Normal 2 4" xfId="64" xr:uid="{00000000-0005-0000-0000-000036000000}"/>
    <cellStyle name="Normal 3" xfId="5" xr:uid="{00000000-0005-0000-0000-000037000000}"/>
    <cellStyle name="Normal 3 2" xfId="17" xr:uid="{00000000-0005-0000-0000-000038000000}"/>
    <cellStyle name="Normal 3 3" xfId="65" xr:uid="{00000000-0005-0000-0000-000039000000}"/>
    <cellStyle name="Normal 3 4" xfId="73" xr:uid="{00000000-0005-0000-0000-00003A000000}"/>
    <cellStyle name="Normal 4" xfId="2" xr:uid="{00000000-0005-0000-0000-00003B000000}"/>
    <cellStyle name="Normal 4 2" xfId="19" xr:uid="{00000000-0005-0000-0000-00003C000000}"/>
    <cellStyle name="Normal 4 3" xfId="74" xr:uid="{00000000-0005-0000-0000-00003D000000}"/>
    <cellStyle name="Normal 5" xfId="66" xr:uid="{00000000-0005-0000-0000-00003E000000}"/>
    <cellStyle name="Normal 6" xfId="69" xr:uid="{00000000-0005-0000-0000-00003F000000}"/>
    <cellStyle name="Normal 7" xfId="71" xr:uid="{00000000-0005-0000-0000-000040000000}"/>
    <cellStyle name="Notas 2" xfId="49" xr:uid="{00000000-0005-0000-0000-000041000000}"/>
    <cellStyle name="Notas 3" xfId="75" xr:uid="{00000000-0005-0000-0000-000042000000}"/>
    <cellStyle name="Percent" xfId="23" xr:uid="{00000000-0005-0000-0000-000043000000}"/>
    <cellStyle name="Porcentaje" xfId="70" builtinId="5"/>
    <cellStyle name="Salida 2" xfId="50" xr:uid="{00000000-0005-0000-0000-000045000000}"/>
    <cellStyle name="Texto de advertencia 2" xfId="51" xr:uid="{00000000-0005-0000-0000-000046000000}"/>
    <cellStyle name="Texto explicativo 2" xfId="52" xr:uid="{00000000-0005-0000-0000-000047000000}"/>
    <cellStyle name="Título 1" xfId="54" xr:uid="{00000000-0005-0000-0000-000048000000}"/>
    <cellStyle name="Título 2 2" xfId="55" xr:uid="{00000000-0005-0000-0000-000049000000}"/>
    <cellStyle name="Título 3 2" xfId="56" xr:uid="{00000000-0005-0000-0000-00004A000000}"/>
    <cellStyle name="Título 4" xfId="53" xr:uid="{00000000-0005-0000-0000-00004B000000}"/>
    <cellStyle name="Total 2" xfId="57" xr:uid="{00000000-0005-0000-0000-00004C000000}"/>
  </cellStyles>
  <dxfs count="129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FFFFFF"/>
      <color rgb="FFFFCCCC"/>
      <color rgb="FFCC0000"/>
      <color rgb="FFCCFF66"/>
      <color rgb="FFFFCCFF"/>
      <color rgb="FFFF9999"/>
      <color rgb="FFEAEAEA"/>
      <color rgb="FFFF6600"/>
      <color rgb="FFFF7C80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757757</xdr:colOff>
      <xdr:row>1</xdr:row>
      <xdr:rowOff>85725</xdr:rowOff>
    </xdr:from>
    <xdr:ext cx="1200252" cy="852280"/>
    <xdr:pic>
      <xdr:nvPicPr>
        <xdr:cNvPr id="2" name="Imagen 1">
          <a:extLst>
            <a:ext uri="{FF2B5EF4-FFF2-40B4-BE49-F238E27FC236}">
              <a16:creationId xmlns:a16="http://schemas.microsoft.com/office/drawing/2014/main" id="{F0F1DB02-4640-42B3-A3F5-6BEF536DF6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01632" y="228600"/>
          <a:ext cx="1200252" cy="85228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373716</xdr:colOff>
      <xdr:row>4</xdr:row>
      <xdr:rowOff>9525</xdr:rowOff>
    </xdr:from>
    <xdr:to>
      <xdr:col>2</xdr:col>
      <xdr:colOff>1619250</xdr:colOff>
      <xdr:row>9</xdr:row>
      <xdr:rowOff>139515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E791BD1-D037-4533-96A1-AA86B76319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166" y="314325"/>
          <a:ext cx="1245534" cy="9396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373716</xdr:colOff>
      <xdr:row>4</xdr:row>
      <xdr:rowOff>9525</xdr:rowOff>
    </xdr:from>
    <xdr:to>
      <xdr:col>2</xdr:col>
      <xdr:colOff>1619250</xdr:colOff>
      <xdr:row>9</xdr:row>
      <xdr:rowOff>139515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323C5F3-A8A1-4DEC-9755-7C7952561A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166" y="314325"/>
          <a:ext cx="1245534" cy="93961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garcia/Documents/Documentos%20Milagros%20Garc&#237;a%20CEECAM/Backup%20-/01.%20Transporte%20y%20Almacenamiento/BD%20-Transportes%20Mensual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garcia/Desktop/Documentos%20Milagros%20Garc&#237;a%20CEECAM/Backup%20-/05.%20Int%20Mediaci&#243;n%20Financiera/d.%20BD%20-%20Banco%20de%20Desarrollo%20Agropecuario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garcia/Desktop/Documentos%20Milagros%20Garc&#237;a%20CEECAM/Backup%20-/05.%20Int%20Mediaci&#243;n%20Financiera/c.%20BD%20-%20Seguros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01.ECONOMICO\01%20Estad&#237;sticas\07.%20Electricidad.%20Gas%20y%20Agua\BD%20-%20Electricidad%20y%20Agua%20Mensual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garcia/Desktop/Documentos%20Milagros%20Garc&#237;a%20CEECAM/Backup%20-/08.%20Manufactureras/BD%20-%20Industrias%20Manufactureras%20Mensual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01.ECONOMICO\01%20Estad&#237;sticas\02.%20Comercio%20Exterior\BD%20Comercio%20Exterior.%20Exportaciones%20de%20Bienes%20en%20Peso\BD%20-Exportaciones%20de%20Bienes%20%20(Miles%20de%20Kilos)%20Mensual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01.ECONOMICO\01%20Estad&#237;sticas\09.%20Hoteles%20y%20Restaurantes\BD%20-Hoteles%20%20y%20Entrada%20de%20Pasajeros%20Mensual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01.ECONOMICO\01%20Estad&#237;sticas\11.%20Mercado%20Laboral\BD%20-Contratos%20Mensual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01.ECONOMICO\01%20Estad&#237;sticas\02.%20Comercio%20Exterior\BD%20Comercio%20Exterior.%20Importaciones%20de%20Bienes\BD%20-Importaciones%20de%20Bienes%20Mensu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garcia/Desktop/Documentos%20Milagros%20Garc&#237;a%20CEECAM/Backup%20-/02.%20Comercio%20Exterior/BD%20Comercio%20Exterior.%20Exportaciones%20de%20Bienes%20en%20d&#243;lares/BD%20-Exportaciones%20de%20Bienes%20Mensu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garcia/Desktop/Documentos%20Milagros%20Garc&#237;a%20CEECAM/Backup%20-/02.%20Comercio%20Exterior/BD%20Comercio%20Exterior%20Zona%20Libre%20de%20Col&#243;n/BD%20-Zona%20Libre%20de%20Col&#243;n%20Mensu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01.ECONOMICO\01%20Estad&#237;sticas\03.%20Comercio%20Interno\BD%20-Venta%20de%20Automoviles%20Mensua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01.ECONOMICO\01%20Estad&#237;sticas\10.%20Finanzas%20del%20Sector%20P&#250;blico\BD%20-%20Finanzas%20del%20Sector%20P&#250;blico%20Mensual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garcia/Desktop/Documentos%20Milagros%20Garc&#237;a%20CEECAM/Backup%20-/03.%20Comercio%20Interno/BD%20-Venta%20de%20Combustibles%20Mensual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01.ECONOMICO\01%20Estad&#237;sticas\04.%20Construcci&#243;n\BD%20-Construcci&#243;n%20Mensual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garcia/Desktop/Documentos%20Milagros%20Garc&#237;a%20CEECAM/Backup%20-/05.%20Int%20Mediaci&#243;n%20Financiera/a.%20BD%20-%20Sistema%20Bancario%20Nacio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resumen"/>
      <sheetName val="BD Transporte Mensual"/>
      <sheetName val="Hoja1"/>
      <sheetName val="Graph Lineal Transporte Men"/>
      <sheetName val="Graph comportamiento mens"/>
      <sheetName val="Graph Barras Transporte Mensual"/>
      <sheetName val="Cuadros Mensual"/>
      <sheetName val="Transporte Comparación"/>
      <sheetName val="Graph Comparativa"/>
      <sheetName val="variación"/>
    </sheetNames>
    <sheetDataSet>
      <sheetData sheetId="0"/>
      <sheetData sheetId="1">
        <row r="4">
          <cell r="B4">
            <v>2011</v>
          </cell>
          <cell r="C4">
            <v>2012</v>
          </cell>
          <cell r="D4">
            <v>2013</v>
          </cell>
          <cell r="E4">
            <v>2014</v>
          </cell>
          <cell r="F4">
            <v>2015</v>
          </cell>
          <cell r="G4">
            <v>2016</v>
          </cell>
          <cell r="H4">
            <v>2017</v>
          </cell>
        </row>
        <row r="5">
          <cell r="A5" t="str">
            <v>Ene</v>
          </cell>
          <cell r="B5">
            <v>1340</v>
          </cell>
          <cell r="C5">
            <v>1394</v>
          </cell>
          <cell r="D5">
            <v>1214</v>
          </cell>
          <cell r="E5">
            <v>1218</v>
          </cell>
          <cell r="F5">
            <v>1186</v>
          </cell>
          <cell r="G5">
            <v>1213</v>
          </cell>
          <cell r="H5">
            <v>1260</v>
          </cell>
          <cell r="M5">
            <v>155.37899999999999</v>
          </cell>
          <cell r="N5">
            <v>161.934</v>
          </cell>
          <cell r="O5">
            <v>158.14099999999999</v>
          </cell>
          <cell r="P5">
            <v>165.019972</v>
          </cell>
          <cell r="Q5">
            <v>165.14494500000001</v>
          </cell>
          <cell r="R5">
            <v>166.47397599999999</v>
          </cell>
          <cell r="S5">
            <v>194.87027399999999</v>
          </cell>
        </row>
        <row r="6">
          <cell r="A6" t="str">
            <v>Feb</v>
          </cell>
          <cell r="B6">
            <v>1297</v>
          </cell>
          <cell r="C6">
            <v>1252</v>
          </cell>
          <cell r="D6">
            <v>1193</v>
          </cell>
          <cell r="E6">
            <v>1137</v>
          </cell>
          <cell r="F6">
            <v>1180</v>
          </cell>
          <cell r="G6">
            <v>1141</v>
          </cell>
          <cell r="H6">
            <v>1180</v>
          </cell>
          <cell r="M6">
            <v>147.53299999999999</v>
          </cell>
          <cell r="N6">
            <v>147.69</v>
          </cell>
          <cell r="O6">
            <v>143.60300000000001</v>
          </cell>
          <cell r="P6">
            <v>149.084283</v>
          </cell>
          <cell r="Q6">
            <v>151.68837100000002</v>
          </cell>
          <cell r="R6">
            <v>154.18922499999999</v>
          </cell>
          <cell r="S6">
            <v>180.39666399999999</v>
          </cell>
        </row>
        <row r="7">
          <cell r="A7" t="str">
            <v>Mar</v>
          </cell>
          <cell r="B7">
            <v>1424</v>
          </cell>
          <cell r="C7">
            <v>1289</v>
          </cell>
          <cell r="D7">
            <v>1247</v>
          </cell>
          <cell r="E7">
            <v>1295</v>
          </cell>
          <cell r="F7">
            <v>1296</v>
          </cell>
          <cell r="G7">
            <v>1239</v>
          </cell>
          <cell r="H7">
            <v>1296</v>
          </cell>
          <cell r="M7">
            <v>153.29</v>
          </cell>
          <cell r="N7">
            <v>151.57599999999999</v>
          </cell>
          <cell r="O7">
            <v>153.96600000000001</v>
          </cell>
          <cell r="P7">
            <v>163.191384</v>
          </cell>
          <cell r="Q7">
            <v>170.16282000000001</v>
          </cell>
          <cell r="R7">
            <v>164.47112300000001</v>
          </cell>
          <cell r="S7">
            <v>190.223838</v>
          </cell>
        </row>
        <row r="8">
          <cell r="A8" t="str">
            <v>Abr</v>
          </cell>
          <cell r="B8">
            <v>1341</v>
          </cell>
          <cell r="C8">
            <v>1219</v>
          </cell>
          <cell r="D8">
            <v>1179</v>
          </cell>
          <cell r="E8">
            <v>1154</v>
          </cell>
          <cell r="F8">
            <v>1226</v>
          </cell>
          <cell r="G8">
            <v>1107</v>
          </cell>
          <cell r="H8">
            <v>1224</v>
          </cell>
          <cell r="M8">
            <v>151.989</v>
          </cell>
          <cell r="N8">
            <v>149.846</v>
          </cell>
          <cell r="O8">
            <v>151.31299999999999</v>
          </cell>
          <cell r="P8">
            <v>156.82330999999999</v>
          </cell>
          <cell r="Q8">
            <v>167.126565</v>
          </cell>
          <cell r="R8">
            <v>154.91065400000002</v>
          </cell>
          <cell r="S8">
            <v>187.811183</v>
          </cell>
        </row>
        <row r="9">
          <cell r="A9" t="str">
            <v>May</v>
          </cell>
          <cell r="B9">
            <v>1264</v>
          </cell>
          <cell r="C9">
            <v>1207</v>
          </cell>
          <cell r="D9">
            <v>1119</v>
          </cell>
          <cell r="E9">
            <v>1117</v>
          </cell>
          <cell r="F9">
            <v>1170</v>
          </cell>
          <cell r="G9">
            <v>1073</v>
          </cell>
          <cell r="H9">
            <v>1123</v>
          </cell>
          <cell r="M9">
            <v>146.07</v>
          </cell>
          <cell r="N9">
            <v>153.107</v>
          </cell>
          <cell r="O9">
            <v>152.239</v>
          </cell>
          <cell r="P9">
            <v>157.77924400000001</v>
          </cell>
          <cell r="Q9">
            <v>167.50905600000002</v>
          </cell>
          <cell r="R9">
            <v>151.45352799999998</v>
          </cell>
          <cell r="S9">
            <v>186.54042900000002</v>
          </cell>
        </row>
        <row r="10">
          <cell r="A10" t="str">
            <v>Jun</v>
          </cell>
          <cell r="B10">
            <v>1072</v>
          </cell>
          <cell r="C10">
            <v>1121</v>
          </cell>
          <cell r="D10">
            <v>993</v>
          </cell>
          <cell r="E10">
            <v>965</v>
          </cell>
          <cell r="F10">
            <v>1071</v>
          </cell>
          <cell r="G10">
            <v>925</v>
          </cell>
          <cell r="H10">
            <v>985</v>
          </cell>
          <cell r="M10">
            <v>133.28779299999999</v>
          </cell>
          <cell r="N10">
            <v>147.18299999999999</v>
          </cell>
          <cell r="O10">
            <v>140.05699999999999</v>
          </cell>
          <cell r="P10">
            <v>143.271334</v>
          </cell>
          <cell r="Q10">
            <v>158.24255499999998</v>
          </cell>
          <cell r="R10">
            <v>143.83069500000002</v>
          </cell>
          <cell r="S10">
            <v>179.717534</v>
          </cell>
        </row>
        <row r="11">
          <cell r="A11" t="str">
            <v>Jul</v>
          </cell>
          <cell r="B11">
            <v>1121</v>
          </cell>
          <cell r="C11">
            <v>1144</v>
          </cell>
          <cell r="D11">
            <v>1052</v>
          </cell>
          <cell r="E11">
            <v>1025</v>
          </cell>
          <cell r="F11">
            <v>1107</v>
          </cell>
          <cell r="G11">
            <v>1013</v>
          </cell>
          <cell r="H11">
            <v>1095</v>
          </cell>
          <cell r="M11">
            <v>142.28800000000001</v>
          </cell>
          <cell r="N11">
            <v>159.83699999999999</v>
          </cell>
          <cell r="O11">
            <v>148.935</v>
          </cell>
          <cell r="P11">
            <v>154.629232</v>
          </cell>
          <cell r="Q11">
            <v>171.350415</v>
          </cell>
          <cell r="R11">
            <v>166.010929</v>
          </cell>
          <cell r="S11">
            <v>198.28930400000002</v>
          </cell>
        </row>
        <row r="12">
          <cell r="A12" t="str">
            <v>Ago</v>
          </cell>
          <cell r="B12">
            <v>1067</v>
          </cell>
          <cell r="C12">
            <v>1138</v>
          </cell>
          <cell r="D12">
            <v>1074</v>
          </cell>
          <cell r="E12">
            <v>1023</v>
          </cell>
          <cell r="F12">
            <v>1114</v>
          </cell>
          <cell r="G12">
            <v>982</v>
          </cell>
          <cell r="H12">
            <v>1054</v>
          </cell>
          <cell r="M12">
            <v>140.90199999999999</v>
          </cell>
          <cell r="N12">
            <v>158.98699999999999</v>
          </cell>
          <cell r="O12">
            <v>158.779</v>
          </cell>
          <cell r="P12">
            <v>153.94886300000002</v>
          </cell>
          <cell r="Q12">
            <v>171.267786</v>
          </cell>
          <cell r="R12">
            <v>163.31149199999999</v>
          </cell>
          <cell r="S12">
            <v>190.85820900000002</v>
          </cell>
        </row>
        <row r="13">
          <cell r="A13" t="str">
            <v>Sept</v>
          </cell>
          <cell r="B13">
            <v>1080</v>
          </cell>
          <cell r="C13">
            <v>1112</v>
          </cell>
          <cell r="D13">
            <v>1078</v>
          </cell>
          <cell r="E13">
            <v>1098</v>
          </cell>
          <cell r="F13">
            <v>1050</v>
          </cell>
          <cell r="G13">
            <v>1025</v>
          </cell>
          <cell r="H13"/>
          <cell r="M13">
            <v>141.68799999999999</v>
          </cell>
          <cell r="N13">
            <v>152.69</v>
          </cell>
          <cell r="O13">
            <v>155.01300000000001</v>
          </cell>
          <cell r="P13">
            <v>165.197382</v>
          </cell>
          <cell r="Q13">
            <v>160.318927</v>
          </cell>
          <cell r="R13">
            <v>163.10837700000002</v>
          </cell>
          <cell r="S13"/>
        </row>
        <row r="14">
          <cell r="A14" t="str">
            <v>Oct</v>
          </cell>
          <cell r="B14">
            <v>1205</v>
          </cell>
          <cell r="C14">
            <v>1172</v>
          </cell>
          <cell r="D14">
            <v>1097</v>
          </cell>
          <cell r="E14">
            <v>1164</v>
          </cell>
          <cell r="F14">
            <v>1151</v>
          </cell>
          <cell r="G14">
            <v>1053</v>
          </cell>
          <cell r="H14"/>
          <cell r="M14">
            <v>156.405</v>
          </cell>
          <cell r="N14">
            <v>169.21700000000001</v>
          </cell>
          <cell r="O14">
            <v>166.28399999999999</v>
          </cell>
          <cell r="P14">
            <v>175.78832299999999</v>
          </cell>
          <cell r="Q14">
            <v>174.373727</v>
          </cell>
          <cell r="R14">
            <v>177.97241299999999</v>
          </cell>
          <cell r="S14"/>
        </row>
        <row r="15">
          <cell r="A15" t="str">
            <v>Nov</v>
          </cell>
          <cell r="B15">
            <v>1174</v>
          </cell>
          <cell r="C15">
            <v>1145</v>
          </cell>
          <cell r="D15">
            <v>1141</v>
          </cell>
          <cell r="E15">
            <v>1125</v>
          </cell>
          <cell r="F15">
            <v>1116</v>
          </cell>
          <cell r="G15">
            <v>1078</v>
          </cell>
          <cell r="H15"/>
          <cell r="M15">
            <v>154.27799999999999</v>
          </cell>
          <cell r="N15">
            <v>158.904</v>
          </cell>
          <cell r="O15">
            <v>166.53</v>
          </cell>
          <cell r="P15">
            <v>167.451358</v>
          </cell>
          <cell r="Q15">
            <v>167.99457000000001</v>
          </cell>
          <cell r="R15">
            <v>170.33480600000001</v>
          </cell>
          <cell r="S15"/>
        </row>
        <row r="16">
          <cell r="A16" t="str">
            <v>Dic</v>
          </cell>
          <cell r="B16">
            <v>1289</v>
          </cell>
          <cell r="C16">
            <v>1194</v>
          </cell>
          <cell r="D16">
            <v>1212</v>
          </cell>
          <cell r="E16">
            <v>1185</v>
          </cell>
          <cell r="F16">
            <v>1129</v>
          </cell>
          <cell r="G16">
            <v>1167</v>
          </cell>
          <cell r="H16"/>
          <cell r="M16">
            <v>158.899</v>
          </cell>
          <cell r="N16">
            <v>159.57599999999999</v>
          </cell>
          <cell r="O16">
            <v>168.49700000000001</v>
          </cell>
          <cell r="P16">
            <v>168.16579999999999</v>
          </cell>
          <cell r="Q16">
            <v>162.865433</v>
          </cell>
          <cell r="R16">
            <v>192.96822299999999</v>
          </cell>
          <cell r="S16"/>
        </row>
        <row r="25">
          <cell r="B25">
            <v>17855</v>
          </cell>
          <cell r="C25">
            <v>18957</v>
          </cell>
          <cell r="D25">
            <v>17564</v>
          </cell>
          <cell r="E25">
            <v>19088</v>
          </cell>
          <cell r="F25">
            <v>19229.398000000001</v>
          </cell>
          <cell r="G25">
            <v>17188.280999999999</v>
          </cell>
          <cell r="H25">
            <v>22313.432000000001</v>
          </cell>
          <cell r="M25">
            <v>1412289</v>
          </cell>
          <cell r="N25">
            <v>2098381</v>
          </cell>
          <cell r="O25">
            <v>2285007</v>
          </cell>
          <cell r="P25">
            <v>3354103</v>
          </cell>
          <cell r="Q25">
            <v>3762729</v>
          </cell>
          <cell r="R25">
            <v>2808808</v>
          </cell>
          <cell r="S25">
            <v>2981926</v>
          </cell>
        </row>
        <row r="26">
          <cell r="B26">
            <v>17913</v>
          </cell>
          <cell r="C26">
            <v>18221</v>
          </cell>
          <cell r="D26">
            <v>16948</v>
          </cell>
          <cell r="E26">
            <v>17617</v>
          </cell>
          <cell r="F26">
            <v>18657.155999999999</v>
          </cell>
          <cell r="G26">
            <v>17509.094000000001</v>
          </cell>
          <cell r="H26">
            <v>20384.741000000002</v>
          </cell>
          <cell r="M26">
            <v>1038799</v>
          </cell>
          <cell r="N26">
            <v>2771338</v>
          </cell>
          <cell r="O26">
            <v>2537945</v>
          </cell>
          <cell r="P26">
            <v>2680772</v>
          </cell>
          <cell r="Q26">
            <v>3091151</v>
          </cell>
          <cell r="R26">
            <v>3114955</v>
          </cell>
          <cell r="S26">
            <v>2721574</v>
          </cell>
        </row>
        <row r="27">
          <cell r="B27">
            <v>20766</v>
          </cell>
          <cell r="C27">
            <v>18429</v>
          </cell>
          <cell r="D27">
            <v>17842</v>
          </cell>
          <cell r="E27">
            <v>19290</v>
          </cell>
          <cell r="F27">
            <v>19894.396000000001</v>
          </cell>
          <cell r="G27">
            <v>17358.830000000002</v>
          </cell>
          <cell r="H27">
            <v>21197.758000000002</v>
          </cell>
          <cell r="M27">
            <v>1271303</v>
          </cell>
          <cell r="N27">
            <v>1716777</v>
          </cell>
          <cell r="O27">
            <v>2817433</v>
          </cell>
          <cell r="P27">
            <v>3499981</v>
          </cell>
          <cell r="Q27">
            <v>3476198</v>
          </cell>
          <cell r="R27">
            <v>2670913</v>
          </cell>
          <cell r="S27">
            <v>3601879</v>
          </cell>
        </row>
        <row r="28">
          <cell r="B28">
            <v>19489</v>
          </cell>
          <cell r="C28">
            <v>16531</v>
          </cell>
          <cell r="D28">
            <v>16641</v>
          </cell>
          <cell r="E28">
            <v>19066</v>
          </cell>
          <cell r="F28">
            <v>19264.772000000001</v>
          </cell>
          <cell r="G28">
            <v>15400.8</v>
          </cell>
          <cell r="H28">
            <v>19878.949000000001</v>
          </cell>
          <cell r="M28">
            <v>1861598</v>
          </cell>
          <cell r="N28">
            <v>1611278</v>
          </cell>
          <cell r="O28">
            <v>3487089</v>
          </cell>
          <cell r="P28">
            <v>3403486</v>
          </cell>
          <cell r="Q28">
            <v>4000995</v>
          </cell>
          <cell r="R28">
            <v>2772069</v>
          </cell>
          <cell r="S28">
            <v>3638917</v>
          </cell>
        </row>
        <row r="29">
          <cell r="B29">
            <v>17836</v>
          </cell>
          <cell r="C29">
            <v>18045</v>
          </cell>
          <cell r="D29">
            <v>17266</v>
          </cell>
          <cell r="E29">
            <v>18016</v>
          </cell>
          <cell r="F29">
            <v>19955.597000000002</v>
          </cell>
          <cell r="G29">
            <v>15414.094999999999</v>
          </cell>
          <cell r="H29">
            <v>20531.716</v>
          </cell>
          <cell r="M29">
            <v>1774276</v>
          </cell>
          <cell r="N29">
            <v>1749848</v>
          </cell>
          <cell r="O29">
            <v>2975050</v>
          </cell>
          <cell r="P29">
            <v>2282987</v>
          </cell>
          <cell r="Q29">
            <v>3991113</v>
          </cell>
          <cell r="R29">
            <v>2587650</v>
          </cell>
          <cell r="S29">
            <v>3031112</v>
          </cell>
        </row>
        <row r="30">
          <cell r="B30">
            <v>17090</v>
          </cell>
          <cell r="C30">
            <v>16724</v>
          </cell>
          <cell r="D30">
            <v>15452</v>
          </cell>
          <cell r="E30">
            <v>15512</v>
          </cell>
          <cell r="F30">
            <v>15420.021000000001</v>
          </cell>
          <cell r="G30">
            <v>14571</v>
          </cell>
          <cell r="H30">
            <v>18365.382000000001</v>
          </cell>
          <cell r="M30">
            <v>1686844</v>
          </cell>
          <cell r="N30">
            <v>1905040</v>
          </cell>
          <cell r="O30">
            <v>2569195</v>
          </cell>
          <cell r="P30">
            <v>3329341.58</v>
          </cell>
          <cell r="Q30">
            <v>3474131</v>
          </cell>
          <cell r="R30">
            <v>3144207</v>
          </cell>
          <cell r="S30">
            <v>2868299</v>
          </cell>
        </row>
        <row r="31">
          <cell r="B31">
            <v>17430</v>
          </cell>
          <cell r="C31">
            <v>17320</v>
          </cell>
          <cell r="D31">
            <v>16618</v>
          </cell>
          <cell r="E31">
            <v>17890</v>
          </cell>
          <cell r="F31">
            <v>17596.478999999999</v>
          </cell>
          <cell r="G31">
            <v>17214.756000000001</v>
          </cell>
          <cell r="H31">
            <v>20750.778999999999</v>
          </cell>
          <cell r="M31">
            <v>1660854</v>
          </cell>
          <cell r="N31">
            <v>2986326</v>
          </cell>
          <cell r="O31">
            <v>2193942</v>
          </cell>
          <cell r="P31">
            <v>2143165</v>
          </cell>
          <cell r="Q31">
            <v>3260779</v>
          </cell>
          <cell r="R31">
            <v>2558429</v>
          </cell>
          <cell r="S31">
            <v>3853427</v>
          </cell>
        </row>
        <row r="32">
          <cell r="B32">
            <v>17406</v>
          </cell>
          <cell r="C32">
            <v>17241</v>
          </cell>
          <cell r="D32">
            <v>17476</v>
          </cell>
          <cell r="E32">
            <v>17635</v>
          </cell>
          <cell r="F32">
            <v>17799.649000000001</v>
          </cell>
          <cell r="G32">
            <v>17456.115000000002</v>
          </cell>
          <cell r="H32">
            <v>20024.684000000001</v>
          </cell>
          <cell r="M32">
            <v>1251204</v>
          </cell>
          <cell r="N32">
            <v>2572240</v>
          </cell>
          <cell r="O32">
            <v>2124640</v>
          </cell>
          <cell r="P32">
            <v>3183663</v>
          </cell>
          <cell r="Q32">
            <v>4081598</v>
          </cell>
          <cell r="R32">
            <v>2900975</v>
          </cell>
          <cell r="S32">
            <v>3857261</v>
          </cell>
        </row>
        <row r="33">
          <cell r="B33">
            <v>17661</v>
          </cell>
          <cell r="C33">
            <v>16605</v>
          </cell>
          <cell r="D33">
            <v>17238</v>
          </cell>
          <cell r="E33">
            <v>19825</v>
          </cell>
          <cell r="F33">
            <v>15286.199000000001</v>
          </cell>
          <cell r="G33">
            <v>18663.099999999999</v>
          </cell>
          <cell r="H33"/>
          <cell r="M33">
            <v>1390600</v>
          </cell>
          <cell r="N33">
            <v>2606795</v>
          </cell>
          <cell r="O33">
            <v>3052628</v>
          </cell>
          <cell r="P33">
            <v>2117706</v>
          </cell>
          <cell r="Q33">
            <v>3559128</v>
          </cell>
          <cell r="R33">
            <v>2389913</v>
          </cell>
          <cell r="S33"/>
        </row>
        <row r="34">
          <cell r="B34">
            <v>19617</v>
          </cell>
          <cell r="C34">
            <v>18812</v>
          </cell>
          <cell r="D34">
            <v>19225</v>
          </cell>
          <cell r="E34">
            <v>22186.057000000001</v>
          </cell>
          <cell r="F34">
            <v>18127.556</v>
          </cell>
          <cell r="G34">
            <v>19312.289000000001</v>
          </cell>
          <cell r="H34"/>
          <cell r="M34">
            <v>1267484</v>
          </cell>
          <cell r="N34">
            <v>2250369</v>
          </cell>
          <cell r="O34">
            <v>2418321</v>
          </cell>
          <cell r="P34">
            <v>3061748</v>
          </cell>
          <cell r="Q34">
            <v>3981851</v>
          </cell>
          <cell r="R34">
            <v>3380423</v>
          </cell>
          <cell r="S34"/>
        </row>
        <row r="35">
          <cell r="B35">
            <v>20261</v>
          </cell>
          <cell r="C35">
            <v>19142</v>
          </cell>
          <cell r="D35">
            <v>20914</v>
          </cell>
          <cell r="E35">
            <v>21940.736000000001</v>
          </cell>
          <cell r="F35">
            <v>19317.671999999999</v>
          </cell>
          <cell r="G35">
            <v>19333.16</v>
          </cell>
          <cell r="H35"/>
          <cell r="M35">
            <v>1626183</v>
          </cell>
          <cell r="N35">
            <v>1843133</v>
          </cell>
          <cell r="O35">
            <v>2553264.6799999997</v>
          </cell>
          <cell r="P35">
            <v>2806753</v>
          </cell>
          <cell r="Q35">
            <v>3456713</v>
          </cell>
          <cell r="R35">
            <v>2885319</v>
          </cell>
          <cell r="S35"/>
        </row>
        <row r="36">
          <cell r="B36">
            <v>20107</v>
          </cell>
          <cell r="C36">
            <v>18930</v>
          </cell>
          <cell r="D36">
            <v>20786</v>
          </cell>
          <cell r="E36">
            <v>21918.498</v>
          </cell>
          <cell r="F36">
            <v>16484.998</v>
          </cell>
          <cell r="G36">
            <v>20486.183000000001</v>
          </cell>
          <cell r="H36"/>
          <cell r="M36">
            <v>1300581</v>
          </cell>
          <cell r="N36">
            <v>2659351</v>
          </cell>
          <cell r="O36">
            <v>2973791</v>
          </cell>
          <cell r="P36">
            <v>3528750</v>
          </cell>
          <cell r="Q36">
            <v>2948755</v>
          </cell>
          <cell r="R36">
            <v>4226687</v>
          </cell>
          <cell r="S36"/>
        </row>
        <row r="43">
          <cell r="B43">
            <v>75405</v>
          </cell>
          <cell r="C43">
            <v>81873</v>
          </cell>
          <cell r="D43">
            <v>104621</v>
          </cell>
          <cell r="E43">
            <v>73121</v>
          </cell>
          <cell r="F43">
            <v>66327</v>
          </cell>
          <cell r="G43">
            <v>66978</v>
          </cell>
          <cell r="H43">
            <v>50923</v>
          </cell>
          <cell r="M43">
            <v>3225825</v>
          </cell>
          <cell r="N43">
            <v>4078699</v>
          </cell>
          <cell r="O43">
            <v>3376136</v>
          </cell>
          <cell r="P43">
            <v>3686007</v>
          </cell>
          <cell r="Q43">
            <v>3627671</v>
          </cell>
          <cell r="R43">
            <v>2897122</v>
          </cell>
          <cell r="S43">
            <v>3760451</v>
          </cell>
        </row>
        <row r="44">
          <cell r="B44">
            <v>144160</v>
          </cell>
          <cell r="C44">
            <v>81821</v>
          </cell>
          <cell r="D44">
            <v>62521</v>
          </cell>
          <cell r="E44">
            <v>88899</v>
          </cell>
          <cell r="F44">
            <v>45929</v>
          </cell>
          <cell r="G44">
            <v>45142</v>
          </cell>
          <cell r="H44">
            <v>63645</v>
          </cell>
          <cell r="M44">
            <v>3510595</v>
          </cell>
          <cell r="N44">
            <v>4055957</v>
          </cell>
          <cell r="O44">
            <v>3460882</v>
          </cell>
          <cell r="P44">
            <v>3529597</v>
          </cell>
          <cell r="Q44">
            <v>3502884</v>
          </cell>
          <cell r="R44">
            <v>2842335</v>
          </cell>
          <cell r="S44">
            <v>3497235.5</v>
          </cell>
        </row>
        <row r="45">
          <cell r="B45">
            <v>299018</v>
          </cell>
          <cell r="C45">
            <v>132687</v>
          </cell>
          <cell r="D45">
            <v>83565</v>
          </cell>
          <cell r="E45">
            <v>75235</v>
          </cell>
          <cell r="F45">
            <v>54201</v>
          </cell>
          <cell r="G45">
            <v>57692</v>
          </cell>
          <cell r="H45">
            <v>64512</v>
          </cell>
          <cell r="M45">
            <v>3286829</v>
          </cell>
          <cell r="N45">
            <v>3934134</v>
          </cell>
          <cell r="O45">
            <v>3379232</v>
          </cell>
          <cell r="P45">
            <v>4081516</v>
          </cell>
          <cell r="Q45">
            <v>3959409</v>
          </cell>
          <cell r="R45">
            <v>3247462</v>
          </cell>
          <cell r="S45">
            <v>3638002</v>
          </cell>
        </row>
        <row r="46">
          <cell r="B46">
            <v>96154</v>
          </cell>
          <cell r="C46">
            <v>143068</v>
          </cell>
          <cell r="D46">
            <v>82900</v>
          </cell>
          <cell r="E46">
            <v>82256</v>
          </cell>
          <cell r="F46">
            <v>55680</v>
          </cell>
          <cell r="G46">
            <v>65020</v>
          </cell>
          <cell r="H46">
            <v>64407</v>
          </cell>
          <cell r="M46">
            <v>3868162</v>
          </cell>
          <cell r="N46">
            <v>3860550</v>
          </cell>
          <cell r="O46">
            <v>3850682</v>
          </cell>
          <cell r="P46">
            <v>3895542</v>
          </cell>
          <cell r="Q46">
            <v>3942730</v>
          </cell>
          <cell r="R46">
            <v>3307559</v>
          </cell>
          <cell r="S46">
            <v>3814369</v>
          </cell>
        </row>
        <row r="47">
          <cell r="B47">
            <v>174027</v>
          </cell>
          <cell r="C47">
            <v>83611</v>
          </cell>
          <cell r="D47">
            <v>86988</v>
          </cell>
          <cell r="E47">
            <v>110460</v>
          </cell>
          <cell r="F47">
            <v>66072</v>
          </cell>
          <cell r="G47">
            <v>113364</v>
          </cell>
          <cell r="H47">
            <v>78226</v>
          </cell>
          <cell r="M47">
            <v>3926434</v>
          </cell>
          <cell r="N47">
            <v>4011672</v>
          </cell>
          <cell r="O47">
            <v>4047243</v>
          </cell>
          <cell r="P47">
            <v>4212596</v>
          </cell>
          <cell r="Q47">
            <v>3911757</v>
          </cell>
          <cell r="R47">
            <v>3701624</v>
          </cell>
          <cell r="S47">
            <v>3732510</v>
          </cell>
        </row>
        <row r="48">
          <cell r="B48">
            <v>117487</v>
          </cell>
          <cell r="C48">
            <v>120950</v>
          </cell>
          <cell r="D48">
            <v>242970</v>
          </cell>
          <cell r="E48">
            <v>69744.272912</v>
          </cell>
          <cell r="F48">
            <v>50729</v>
          </cell>
          <cell r="G48">
            <v>36529</v>
          </cell>
          <cell r="H48">
            <v>66738</v>
          </cell>
          <cell r="M48">
            <v>3882585</v>
          </cell>
          <cell r="N48">
            <v>4236910</v>
          </cell>
          <cell r="O48">
            <v>4147432</v>
          </cell>
          <cell r="P48">
            <v>3542701</v>
          </cell>
          <cell r="Q48">
            <v>3926170</v>
          </cell>
          <cell r="R48">
            <v>3451682</v>
          </cell>
          <cell r="S48">
            <v>4171075</v>
          </cell>
        </row>
        <row r="49">
          <cell r="B49">
            <v>91639</v>
          </cell>
          <cell r="C49">
            <v>95943</v>
          </cell>
          <cell r="D49">
            <v>129643</v>
          </cell>
          <cell r="E49">
            <v>53967</v>
          </cell>
          <cell r="F49">
            <v>56888</v>
          </cell>
          <cell r="G49">
            <v>47895</v>
          </cell>
          <cell r="H49">
            <v>67847</v>
          </cell>
          <cell r="M49">
            <v>3981752</v>
          </cell>
          <cell r="N49">
            <v>3929144</v>
          </cell>
          <cell r="O49">
            <v>3879010</v>
          </cell>
          <cell r="P49">
            <v>3789080</v>
          </cell>
          <cell r="Q49">
            <v>4137219</v>
          </cell>
          <cell r="R49">
            <v>3661982</v>
          </cell>
          <cell r="S49">
            <v>3937295</v>
          </cell>
        </row>
        <row r="50">
          <cell r="B50">
            <v>97980</v>
          </cell>
          <cell r="C50">
            <v>162234</v>
          </cell>
          <cell r="D50">
            <v>71412</v>
          </cell>
          <cell r="E50">
            <v>85900</v>
          </cell>
          <cell r="F50">
            <v>56065</v>
          </cell>
          <cell r="G50">
            <v>60173</v>
          </cell>
          <cell r="H50">
            <v>61598</v>
          </cell>
          <cell r="M50">
            <v>4078683</v>
          </cell>
          <cell r="N50">
            <v>3924180</v>
          </cell>
          <cell r="O50">
            <v>4069394</v>
          </cell>
          <cell r="P50">
            <v>4012562</v>
          </cell>
          <cell r="Q50">
            <v>4083552</v>
          </cell>
          <cell r="R50">
            <v>3585711</v>
          </cell>
          <cell r="S50">
            <v>3851130</v>
          </cell>
        </row>
        <row r="51">
          <cell r="B51">
            <v>79573</v>
          </cell>
          <cell r="C51">
            <v>108100</v>
          </cell>
          <cell r="D51">
            <v>97828.321369600002</v>
          </cell>
          <cell r="E51">
            <v>66373</v>
          </cell>
          <cell r="F51">
            <v>48402</v>
          </cell>
          <cell r="G51">
            <v>65798.5</v>
          </cell>
          <cell r="H51"/>
          <cell r="M51">
            <v>4074035</v>
          </cell>
          <cell r="N51">
            <v>3882825</v>
          </cell>
          <cell r="O51">
            <v>3681920</v>
          </cell>
          <cell r="P51">
            <v>3899683</v>
          </cell>
          <cell r="Q51">
            <v>3606451</v>
          </cell>
          <cell r="R51">
            <v>3313205</v>
          </cell>
          <cell r="S51"/>
        </row>
        <row r="52">
          <cell r="B52">
            <v>94166</v>
          </cell>
          <cell r="C52">
            <v>90012</v>
          </cell>
          <cell r="D52">
            <v>87613</v>
          </cell>
          <cell r="E52">
            <v>60235</v>
          </cell>
          <cell r="F52">
            <v>64643</v>
          </cell>
          <cell r="G52">
            <v>59788</v>
          </cell>
          <cell r="H52"/>
          <cell r="M52">
            <v>4076383</v>
          </cell>
          <cell r="N52">
            <v>3759495</v>
          </cell>
          <cell r="O52">
            <v>3768007</v>
          </cell>
          <cell r="P52">
            <v>4022109</v>
          </cell>
          <cell r="Q52">
            <v>3735116</v>
          </cell>
          <cell r="R52">
            <v>3611272</v>
          </cell>
          <cell r="S52"/>
        </row>
        <row r="53">
          <cell r="B53">
            <v>70896</v>
          </cell>
          <cell r="C53">
            <v>61749</v>
          </cell>
          <cell r="D53">
            <v>87300</v>
          </cell>
          <cell r="E53">
            <v>62859</v>
          </cell>
          <cell r="F53">
            <v>55600</v>
          </cell>
          <cell r="G53">
            <v>58849</v>
          </cell>
          <cell r="H53"/>
          <cell r="M53">
            <v>3966708</v>
          </cell>
          <cell r="N53">
            <v>3597313</v>
          </cell>
          <cell r="O53">
            <v>3731428</v>
          </cell>
          <cell r="P53">
            <v>3732578</v>
          </cell>
          <cell r="Q53">
            <v>3366720</v>
          </cell>
          <cell r="R53">
            <v>3880429</v>
          </cell>
          <cell r="S53"/>
        </row>
        <row r="54">
          <cell r="B54">
            <v>64851</v>
          </cell>
          <cell r="C54">
            <v>1724522</v>
          </cell>
          <cell r="D54">
            <v>83589</v>
          </cell>
          <cell r="E54">
            <v>64809</v>
          </cell>
          <cell r="F54">
            <v>43501</v>
          </cell>
          <cell r="G54">
            <v>66569</v>
          </cell>
          <cell r="H54"/>
          <cell r="M54">
            <v>4005431</v>
          </cell>
          <cell r="N54">
            <v>3652123</v>
          </cell>
          <cell r="O54">
            <v>3633737</v>
          </cell>
          <cell r="P54">
            <v>3811091</v>
          </cell>
          <cell r="Q54">
            <v>3590124</v>
          </cell>
          <cell r="R54">
            <v>4086885</v>
          </cell>
          <cell r="S54"/>
        </row>
        <row r="62">
          <cell r="B62">
            <v>496423</v>
          </cell>
          <cell r="C62">
            <v>619188</v>
          </cell>
          <cell r="D62">
            <v>520852</v>
          </cell>
          <cell r="E62">
            <v>534950</v>
          </cell>
          <cell r="F62">
            <v>575763</v>
          </cell>
          <cell r="G62">
            <v>508833</v>
          </cell>
          <cell r="H62">
            <v>597951</v>
          </cell>
        </row>
        <row r="63">
          <cell r="B63">
            <v>505788</v>
          </cell>
          <cell r="C63">
            <v>608119</v>
          </cell>
          <cell r="D63">
            <v>507186</v>
          </cell>
          <cell r="E63">
            <v>511486</v>
          </cell>
          <cell r="F63">
            <v>522139</v>
          </cell>
          <cell r="G63">
            <v>460478</v>
          </cell>
          <cell r="H63">
            <v>530396</v>
          </cell>
        </row>
        <row r="64">
          <cell r="B64">
            <v>478876</v>
          </cell>
          <cell r="C64">
            <v>570417</v>
          </cell>
          <cell r="D64">
            <v>509382</v>
          </cell>
          <cell r="E64">
            <v>596829</v>
          </cell>
          <cell r="F64">
            <v>589405</v>
          </cell>
          <cell r="G64">
            <v>482609</v>
          </cell>
          <cell r="H64">
            <v>542361</v>
          </cell>
        </row>
        <row r="65">
          <cell r="B65">
            <v>533760</v>
          </cell>
          <cell r="C65">
            <v>537111</v>
          </cell>
          <cell r="D65">
            <v>542455</v>
          </cell>
          <cell r="E65">
            <v>546591</v>
          </cell>
          <cell r="F65">
            <v>590178</v>
          </cell>
          <cell r="G65">
            <v>499404</v>
          </cell>
          <cell r="H65">
            <v>561099</v>
          </cell>
        </row>
        <row r="66">
          <cell r="B66">
            <v>567829</v>
          </cell>
          <cell r="C66">
            <v>569709</v>
          </cell>
          <cell r="D66">
            <v>592375</v>
          </cell>
          <cell r="E66">
            <v>608827</v>
          </cell>
          <cell r="F66">
            <v>600516</v>
          </cell>
          <cell r="G66">
            <v>539030</v>
          </cell>
          <cell r="H66">
            <v>571389</v>
          </cell>
        </row>
        <row r="67">
          <cell r="B67">
            <v>540356</v>
          </cell>
          <cell r="C67">
            <v>587979</v>
          </cell>
          <cell r="D67">
            <v>596507</v>
          </cell>
          <cell r="E67">
            <v>514847</v>
          </cell>
          <cell r="F67">
            <v>576085</v>
          </cell>
          <cell r="G67">
            <v>520078</v>
          </cell>
          <cell r="H67">
            <v>610975</v>
          </cell>
        </row>
        <row r="68">
          <cell r="B68">
            <v>575376</v>
          </cell>
          <cell r="C68">
            <v>552007</v>
          </cell>
          <cell r="D68">
            <v>571569</v>
          </cell>
          <cell r="E68">
            <v>565237</v>
          </cell>
          <cell r="F68">
            <v>594092</v>
          </cell>
          <cell r="G68">
            <v>534874</v>
          </cell>
          <cell r="H68">
            <v>574484</v>
          </cell>
        </row>
        <row r="69">
          <cell r="B69">
            <v>590713</v>
          </cell>
          <cell r="C69">
            <v>579594</v>
          </cell>
          <cell r="D69">
            <v>563464</v>
          </cell>
          <cell r="E69">
            <v>588721</v>
          </cell>
          <cell r="F69">
            <v>639198</v>
          </cell>
          <cell r="G69">
            <v>530741</v>
          </cell>
          <cell r="H69">
            <v>585028</v>
          </cell>
        </row>
        <row r="70">
          <cell r="B70">
            <v>583210</v>
          </cell>
          <cell r="C70">
            <v>590626</v>
          </cell>
          <cell r="D70">
            <v>547804</v>
          </cell>
          <cell r="E70">
            <v>579190</v>
          </cell>
          <cell r="F70">
            <v>581728</v>
          </cell>
          <cell r="G70">
            <v>506933</v>
          </cell>
          <cell r="H70"/>
        </row>
        <row r="71">
          <cell r="B71">
            <v>589737</v>
          </cell>
          <cell r="C71">
            <v>557647</v>
          </cell>
          <cell r="D71">
            <v>552411</v>
          </cell>
          <cell r="E71">
            <v>582156</v>
          </cell>
          <cell r="F71">
            <v>552650</v>
          </cell>
          <cell r="G71">
            <v>549408</v>
          </cell>
          <cell r="H71"/>
        </row>
        <row r="72">
          <cell r="B72">
            <v>579932</v>
          </cell>
          <cell r="C72">
            <v>536721</v>
          </cell>
          <cell r="D72">
            <v>530145</v>
          </cell>
          <cell r="E72">
            <v>566808</v>
          </cell>
          <cell r="F72">
            <v>527512</v>
          </cell>
          <cell r="G72">
            <v>557063</v>
          </cell>
          <cell r="H72"/>
        </row>
        <row r="73">
          <cell r="B73">
            <v>587943</v>
          </cell>
          <cell r="C73">
            <v>548606</v>
          </cell>
          <cell r="D73">
            <v>527246</v>
          </cell>
          <cell r="E73">
            <v>578243</v>
          </cell>
          <cell r="F73">
            <v>544620</v>
          </cell>
          <cell r="G73">
            <v>577051</v>
          </cell>
          <cell r="H73"/>
        </row>
        <row r="83">
          <cell r="B83"/>
          <cell r="C83"/>
          <cell r="D83"/>
          <cell r="E83">
            <v>1118237</v>
          </cell>
          <cell r="F83">
            <v>1219661</v>
          </cell>
          <cell r="G83">
            <v>1303426</v>
          </cell>
          <cell r="H83">
            <v>1384985</v>
          </cell>
          <cell r="M83"/>
          <cell r="N83"/>
          <cell r="O83"/>
          <cell r="P83">
            <v>201218</v>
          </cell>
          <cell r="Q83">
            <v>197701</v>
          </cell>
          <cell r="R83">
            <v>201854</v>
          </cell>
          <cell r="S83">
            <v>203550</v>
          </cell>
        </row>
        <row r="84">
          <cell r="B84"/>
          <cell r="C84"/>
          <cell r="D84"/>
          <cell r="E84">
            <v>968390</v>
          </cell>
          <cell r="F84">
            <v>1066613</v>
          </cell>
          <cell r="G84">
            <v>1134770</v>
          </cell>
          <cell r="H84">
            <v>1160173</v>
          </cell>
          <cell r="M84"/>
          <cell r="N84"/>
          <cell r="O84"/>
          <cell r="P84">
            <v>186756</v>
          </cell>
          <cell r="Q84">
            <v>198707</v>
          </cell>
          <cell r="R84">
            <v>198957</v>
          </cell>
          <cell r="S84">
            <v>189423</v>
          </cell>
        </row>
        <row r="85">
          <cell r="B85"/>
          <cell r="C85"/>
          <cell r="D85"/>
          <cell r="E85">
            <v>1016152</v>
          </cell>
          <cell r="F85">
            <v>1112482</v>
          </cell>
          <cell r="G85">
            <v>1172352</v>
          </cell>
          <cell r="H85">
            <v>1238165</v>
          </cell>
          <cell r="M85"/>
          <cell r="N85"/>
          <cell r="O85"/>
          <cell r="P85">
            <v>182239</v>
          </cell>
          <cell r="Q85">
            <v>182257</v>
          </cell>
          <cell r="R85">
            <v>172043</v>
          </cell>
          <cell r="S85">
            <v>184985</v>
          </cell>
        </row>
        <row r="86">
          <cell r="B86"/>
          <cell r="C86"/>
          <cell r="D86"/>
          <cell r="E86">
            <v>993021</v>
          </cell>
          <cell r="F86">
            <v>1057828</v>
          </cell>
          <cell r="G86">
            <v>1090066</v>
          </cell>
          <cell r="H86">
            <v>1231828</v>
          </cell>
          <cell r="M86"/>
          <cell r="N86"/>
          <cell r="O86"/>
          <cell r="P86">
            <v>154885</v>
          </cell>
          <cell r="Q86">
            <v>167043</v>
          </cell>
          <cell r="R86">
            <v>161534</v>
          </cell>
          <cell r="S86">
            <v>179438</v>
          </cell>
        </row>
        <row r="87">
          <cell r="B87"/>
          <cell r="C87"/>
          <cell r="D87"/>
          <cell r="E87">
            <v>1026430</v>
          </cell>
          <cell r="F87">
            <v>1091200</v>
          </cell>
          <cell r="G87">
            <v>1114575</v>
          </cell>
          <cell r="H87">
            <v>1237396</v>
          </cell>
          <cell r="M87"/>
          <cell r="N87"/>
          <cell r="O87"/>
          <cell r="P87">
            <v>153226</v>
          </cell>
          <cell r="Q87">
            <v>168511</v>
          </cell>
          <cell r="R87">
            <v>152883</v>
          </cell>
          <cell r="S87">
            <v>163122</v>
          </cell>
        </row>
        <row r="88">
          <cell r="B88"/>
          <cell r="C88"/>
          <cell r="D88"/>
          <cell r="E88">
            <v>1062805</v>
          </cell>
          <cell r="F88">
            <v>1095146</v>
          </cell>
          <cell r="G88">
            <v>1185675</v>
          </cell>
          <cell r="H88">
            <v>1293752</v>
          </cell>
          <cell r="M88"/>
          <cell r="N88"/>
          <cell r="O88"/>
          <cell r="P88">
            <v>156053</v>
          </cell>
          <cell r="Q88">
            <v>173027</v>
          </cell>
          <cell r="R88">
            <v>162552</v>
          </cell>
          <cell r="S88">
            <v>172424</v>
          </cell>
        </row>
        <row r="89">
          <cell r="B89"/>
          <cell r="C89"/>
          <cell r="D89"/>
          <cell r="E89">
            <v>1155316</v>
          </cell>
          <cell r="F89">
            <v>1209128</v>
          </cell>
          <cell r="G89">
            <v>1402701</v>
          </cell>
          <cell r="H89">
            <v>1458204</v>
          </cell>
          <cell r="M89"/>
          <cell r="N89"/>
          <cell r="O89"/>
          <cell r="P89">
            <v>169307</v>
          </cell>
          <cell r="Q89">
            <v>186351</v>
          </cell>
          <cell r="R89">
            <v>201631</v>
          </cell>
          <cell r="S89">
            <v>177393</v>
          </cell>
        </row>
        <row r="90">
          <cell r="B90"/>
          <cell r="C90"/>
          <cell r="D90"/>
          <cell r="E90">
            <v>1158920</v>
          </cell>
          <cell r="F90">
            <v>1155243</v>
          </cell>
          <cell r="G90">
            <v>1327024</v>
          </cell>
          <cell r="H90">
            <v>1415032</v>
          </cell>
          <cell r="M90"/>
          <cell r="N90"/>
          <cell r="O90"/>
          <cell r="P90">
            <v>180955</v>
          </cell>
          <cell r="Q90">
            <v>182875</v>
          </cell>
          <cell r="R90">
            <v>183129</v>
          </cell>
          <cell r="S90">
            <v>181200</v>
          </cell>
        </row>
        <row r="91">
          <cell r="B91"/>
          <cell r="C91"/>
          <cell r="D91"/>
          <cell r="E91">
            <v>986829</v>
          </cell>
          <cell r="F91">
            <v>1016785</v>
          </cell>
          <cell r="G91">
            <v>1192540</v>
          </cell>
          <cell r="H91"/>
          <cell r="M91"/>
          <cell r="N91"/>
          <cell r="O91"/>
          <cell r="P91">
            <v>189955</v>
          </cell>
          <cell r="Q91">
            <v>172570</v>
          </cell>
          <cell r="R91">
            <v>182450</v>
          </cell>
          <cell r="S91"/>
        </row>
        <row r="92">
          <cell r="B92"/>
          <cell r="C92"/>
          <cell r="D92"/>
          <cell r="E92">
            <v>1069406</v>
          </cell>
          <cell r="F92">
            <v>1066121</v>
          </cell>
          <cell r="G92">
            <v>1261504</v>
          </cell>
          <cell r="H92"/>
          <cell r="M92"/>
          <cell r="N92"/>
          <cell r="O92"/>
          <cell r="P92">
            <v>173419</v>
          </cell>
          <cell r="Q92">
            <v>170733</v>
          </cell>
          <cell r="R92">
            <v>201828</v>
          </cell>
          <cell r="S92"/>
        </row>
        <row r="93">
          <cell r="B93"/>
          <cell r="C93"/>
          <cell r="D93"/>
          <cell r="E93">
            <v>1055247</v>
          </cell>
          <cell r="F93">
            <v>1085222</v>
          </cell>
          <cell r="G93">
            <v>1211557</v>
          </cell>
          <cell r="H93"/>
          <cell r="M93"/>
          <cell r="N93"/>
          <cell r="O93"/>
          <cell r="P93">
            <v>202425</v>
          </cell>
          <cell r="Q93">
            <v>201859</v>
          </cell>
          <cell r="R93">
            <v>192775</v>
          </cell>
          <cell r="S93"/>
        </row>
        <row r="94">
          <cell r="B94"/>
          <cell r="C94"/>
          <cell r="D94"/>
          <cell r="E94">
            <v>1171414</v>
          </cell>
          <cell r="F94">
            <v>1259244</v>
          </cell>
          <cell r="G94">
            <v>1343759</v>
          </cell>
          <cell r="H94"/>
          <cell r="M94"/>
          <cell r="N94"/>
          <cell r="O94"/>
          <cell r="P94">
            <v>182968</v>
          </cell>
          <cell r="Q94">
            <v>200551</v>
          </cell>
          <cell r="R94">
            <v>210753</v>
          </cell>
          <cell r="S94"/>
        </row>
        <row r="101">
          <cell r="B101"/>
          <cell r="C101"/>
          <cell r="D101"/>
          <cell r="E101">
            <v>187510</v>
          </cell>
          <cell r="F101">
            <v>189111</v>
          </cell>
          <cell r="G101">
            <v>214523</v>
          </cell>
          <cell r="H101">
            <v>215084</v>
          </cell>
          <cell r="M101"/>
          <cell r="N101"/>
          <cell r="O101"/>
          <cell r="P101">
            <v>729509</v>
          </cell>
          <cell r="Q101">
            <v>832849</v>
          </cell>
          <cell r="R101">
            <v>887049</v>
          </cell>
          <cell r="S101">
            <v>966351</v>
          </cell>
        </row>
        <row r="102">
          <cell r="B102"/>
          <cell r="C102"/>
          <cell r="D102"/>
          <cell r="E102">
            <v>176084</v>
          </cell>
          <cell r="F102">
            <v>184235</v>
          </cell>
          <cell r="G102">
            <v>204053</v>
          </cell>
          <cell r="H102">
            <v>189448</v>
          </cell>
          <cell r="M102"/>
          <cell r="N102"/>
          <cell r="O102"/>
          <cell r="P102">
            <v>605550</v>
          </cell>
          <cell r="Q102">
            <v>683671</v>
          </cell>
          <cell r="R102">
            <v>731760</v>
          </cell>
          <cell r="S102">
            <v>781302</v>
          </cell>
        </row>
        <row r="103">
          <cell r="B103"/>
          <cell r="C103"/>
          <cell r="D103"/>
          <cell r="E103">
            <v>180963</v>
          </cell>
          <cell r="F103">
            <v>184361</v>
          </cell>
          <cell r="G103">
            <v>197300</v>
          </cell>
          <cell r="H103">
            <v>205516</v>
          </cell>
          <cell r="M103"/>
          <cell r="N103"/>
          <cell r="O103"/>
          <cell r="P103">
            <v>652950</v>
          </cell>
          <cell r="Q103">
            <v>745864</v>
          </cell>
          <cell r="R103">
            <v>803009</v>
          </cell>
          <cell r="S103">
            <v>847664</v>
          </cell>
        </row>
        <row r="104">
          <cell r="B104"/>
          <cell r="C104"/>
          <cell r="D104"/>
          <cell r="E104">
            <v>160372</v>
          </cell>
          <cell r="F104">
            <v>172273</v>
          </cell>
          <cell r="G104">
            <v>167883</v>
          </cell>
          <cell r="H104">
            <v>181421</v>
          </cell>
          <cell r="M104"/>
          <cell r="N104"/>
          <cell r="O104"/>
          <cell r="P104">
            <v>677764</v>
          </cell>
          <cell r="Q104">
            <v>718512</v>
          </cell>
          <cell r="R104">
            <v>760649</v>
          </cell>
          <cell r="S104">
            <v>870969</v>
          </cell>
        </row>
        <row r="105">
          <cell r="B105"/>
          <cell r="C105"/>
          <cell r="D105"/>
          <cell r="E105">
            <v>154312</v>
          </cell>
          <cell r="F105">
            <v>176973</v>
          </cell>
          <cell r="G105">
            <v>173370</v>
          </cell>
          <cell r="H105">
            <v>175528</v>
          </cell>
          <cell r="M105"/>
          <cell r="N105"/>
          <cell r="O105"/>
          <cell r="P105">
            <v>718892</v>
          </cell>
          <cell r="Q105">
            <v>745716</v>
          </cell>
          <cell r="R105">
            <v>788322</v>
          </cell>
          <cell r="S105">
            <v>898746</v>
          </cell>
        </row>
        <row r="106">
          <cell r="B106"/>
          <cell r="C106"/>
          <cell r="D106"/>
          <cell r="E106">
            <v>149381</v>
          </cell>
          <cell r="F106">
            <v>165170</v>
          </cell>
          <cell r="G106">
            <v>184275</v>
          </cell>
          <cell r="H106">
            <v>180635</v>
          </cell>
          <cell r="M106"/>
          <cell r="N106"/>
          <cell r="O106"/>
          <cell r="P106">
            <v>757371</v>
          </cell>
          <cell r="Q106">
            <v>756949</v>
          </cell>
          <cell r="R106">
            <v>838848</v>
          </cell>
          <cell r="S106">
            <v>940693</v>
          </cell>
        </row>
        <row r="107">
          <cell r="B107"/>
          <cell r="C107"/>
          <cell r="D107"/>
          <cell r="E107">
            <v>159691</v>
          </cell>
          <cell r="F107">
            <v>192831</v>
          </cell>
          <cell r="G107">
            <v>215401</v>
          </cell>
          <cell r="H107">
            <v>198048</v>
          </cell>
          <cell r="M107"/>
          <cell r="N107"/>
          <cell r="O107"/>
          <cell r="P107">
            <v>826318</v>
          </cell>
          <cell r="Q107">
            <v>829946</v>
          </cell>
          <cell r="R107">
            <v>985669</v>
          </cell>
          <cell r="S107">
            <v>1082763</v>
          </cell>
        </row>
        <row r="108">
          <cell r="B108"/>
          <cell r="C108"/>
          <cell r="D108"/>
          <cell r="E108">
            <v>192511</v>
          </cell>
          <cell r="F108">
            <v>174245</v>
          </cell>
          <cell r="G108">
            <v>195395</v>
          </cell>
          <cell r="H108">
            <v>191615</v>
          </cell>
          <cell r="M108"/>
          <cell r="N108"/>
          <cell r="O108"/>
          <cell r="P108">
            <v>637702</v>
          </cell>
          <cell r="Q108">
            <v>798123</v>
          </cell>
          <cell r="R108">
            <v>948500</v>
          </cell>
          <cell r="S108">
            <v>1042217</v>
          </cell>
        </row>
        <row r="109">
          <cell r="B109"/>
          <cell r="C109"/>
          <cell r="D109"/>
          <cell r="E109">
            <v>159172</v>
          </cell>
          <cell r="F109">
            <v>160593</v>
          </cell>
          <cell r="G109">
            <v>185791</v>
          </cell>
          <cell r="H109"/>
          <cell r="M109"/>
          <cell r="N109"/>
          <cell r="O109"/>
          <cell r="P109">
            <v>637702</v>
          </cell>
          <cell r="Q109">
            <v>683622</v>
          </cell>
          <cell r="R109">
            <v>824299</v>
          </cell>
          <cell r="S109">
            <v>0</v>
          </cell>
        </row>
        <row r="110">
          <cell r="B110"/>
          <cell r="C110"/>
          <cell r="D110"/>
          <cell r="E110">
            <v>169610</v>
          </cell>
          <cell r="F110">
            <v>175558</v>
          </cell>
          <cell r="G110">
            <v>191566</v>
          </cell>
          <cell r="H110"/>
          <cell r="M110"/>
          <cell r="N110"/>
          <cell r="O110"/>
          <cell r="P110">
            <v>726377</v>
          </cell>
          <cell r="Q110">
            <v>719830</v>
          </cell>
          <cell r="R110">
            <v>868110</v>
          </cell>
          <cell r="S110">
            <v>0</v>
          </cell>
        </row>
        <row r="111">
          <cell r="B111"/>
          <cell r="C111"/>
          <cell r="D111"/>
          <cell r="E111">
            <v>172455</v>
          </cell>
          <cell r="F111">
            <v>177881</v>
          </cell>
          <cell r="G111">
            <v>212110</v>
          </cell>
          <cell r="H111"/>
          <cell r="M111"/>
          <cell r="N111"/>
          <cell r="O111"/>
          <cell r="P111">
            <v>680367</v>
          </cell>
          <cell r="Q111">
            <v>705482</v>
          </cell>
          <cell r="R111">
            <v>806672</v>
          </cell>
          <cell r="S111">
            <v>0</v>
          </cell>
        </row>
        <row r="112">
          <cell r="B112"/>
          <cell r="C112"/>
          <cell r="D112"/>
          <cell r="E112">
            <v>172201</v>
          </cell>
          <cell r="F112">
            <v>190360</v>
          </cell>
          <cell r="G112">
            <v>203586</v>
          </cell>
          <cell r="H112"/>
          <cell r="M112"/>
          <cell r="N112"/>
          <cell r="O112"/>
          <cell r="P112">
            <v>816245</v>
          </cell>
          <cell r="Q112">
            <v>86833</v>
          </cell>
          <cell r="R112">
            <v>929420</v>
          </cell>
          <cell r="S112">
            <v>0</v>
          </cell>
        </row>
        <row r="122">
          <cell r="B122"/>
          <cell r="C122"/>
          <cell r="D122"/>
          <cell r="E122"/>
          <cell r="F122"/>
          <cell r="G122"/>
          <cell r="H122">
            <v>6254205</v>
          </cell>
        </row>
        <row r="123">
          <cell r="B123"/>
          <cell r="C123"/>
          <cell r="D123"/>
          <cell r="E123"/>
          <cell r="F123"/>
          <cell r="G123"/>
          <cell r="H123">
            <v>5799020</v>
          </cell>
        </row>
        <row r="124">
          <cell r="B124"/>
          <cell r="C124"/>
          <cell r="D124"/>
          <cell r="E124"/>
          <cell r="F124"/>
          <cell r="G124"/>
          <cell r="H124">
            <v>6981374</v>
          </cell>
        </row>
        <row r="125">
          <cell r="B125"/>
          <cell r="C125"/>
          <cell r="D125"/>
          <cell r="E125"/>
          <cell r="F125"/>
          <cell r="G125"/>
          <cell r="H125">
            <v>6364989</v>
          </cell>
        </row>
        <row r="126">
          <cell r="B126"/>
          <cell r="C126"/>
          <cell r="D126"/>
          <cell r="E126"/>
          <cell r="F126"/>
          <cell r="G126"/>
          <cell r="H126">
            <v>7071717</v>
          </cell>
        </row>
        <row r="127">
          <cell r="B127"/>
          <cell r="C127"/>
          <cell r="D127"/>
          <cell r="E127"/>
          <cell r="F127"/>
          <cell r="G127"/>
          <cell r="H127">
            <v>6905067</v>
          </cell>
        </row>
        <row r="128">
          <cell r="B128"/>
          <cell r="C128"/>
          <cell r="D128"/>
          <cell r="E128"/>
          <cell r="F128"/>
          <cell r="G128"/>
          <cell r="H128">
            <v>6874553</v>
          </cell>
        </row>
        <row r="129">
          <cell r="B129"/>
          <cell r="C129"/>
          <cell r="D129"/>
          <cell r="E129"/>
          <cell r="F129"/>
          <cell r="G129"/>
          <cell r="H129">
            <v>7171437</v>
          </cell>
        </row>
        <row r="130">
          <cell r="B130"/>
          <cell r="C130"/>
          <cell r="D130"/>
          <cell r="E130"/>
          <cell r="F130"/>
          <cell r="G130"/>
          <cell r="H130">
            <v>7007702</v>
          </cell>
        </row>
        <row r="131">
          <cell r="B131"/>
          <cell r="C131"/>
          <cell r="D131"/>
          <cell r="E131"/>
          <cell r="F131"/>
          <cell r="G131"/>
          <cell r="H131"/>
        </row>
        <row r="132">
          <cell r="B132"/>
          <cell r="C132"/>
          <cell r="D132"/>
          <cell r="E132"/>
          <cell r="F132"/>
          <cell r="G132"/>
          <cell r="H132"/>
        </row>
        <row r="133">
          <cell r="B133"/>
          <cell r="C133"/>
          <cell r="D133"/>
          <cell r="E133"/>
          <cell r="F133"/>
          <cell r="G133"/>
          <cell r="H133"/>
        </row>
        <row r="140">
          <cell r="B140"/>
          <cell r="C140"/>
          <cell r="D140"/>
          <cell r="E140"/>
          <cell r="F140">
            <v>142961</v>
          </cell>
          <cell r="G140">
            <v>158869</v>
          </cell>
          <cell r="H140">
            <v>188951</v>
          </cell>
          <cell r="M140"/>
          <cell r="N140"/>
          <cell r="O140"/>
          <cell r="P140"/>
          <cell r="Q140">
            <v>67567</v>
          </cell>
          <cell r="R140">
            <v>85975</v>
          </cell>
          <cell r="S140">
            <v>83075</v>
          </cell>
        </row>
        <row r="141">
          <cell r="B141"/>
          <cell r="C141"/>
          <cell r="D141"/>
          <cell r="E141"/>
          <cell r="F141">
            <v>156946</v>
          </cell>
          <cell r="G141">
            <v>180302</v>
          </cell>
          <cell r="H141">
            <v>167757</v>
          </cell>
          <cell r="M141"/>
          <cell r="N141"/>
          <cell r="O141"/>
          <cell r="P141"/>
          <cell r="Q141">
            <v>77924</v>
          </cell>
          <cell r="R141">
            <v>93239</v>
          </cell>
          <cell r="S141">
            <v>86483</v>
          </cell>
        </row>
        <row r="142">
          <cell r="B142"/>
          <cell r="C142"/>
          <cell r="D142"/>
          <cell r="E142"/>
          <cell r="F142">
            <v>163110</v>
          </cell>
          <cell r="G142">
            <v>169389</v>
          </cell>
          <cell r="H142">
            <v>196018</v>
          </cell>
          <cell r="M142"/>
          <cell r="N142"/>
          <cell r="O142"/>
          <cell r="P142"/>
          <cell r="Q142">
            <v>80646</v>
          </cell>
          <cell r="R142">
            <v>97285</v>
          </cell>
          <cell r="S142">
            <v>102575</v>
          </cell>
        </row>
        <row r="143">
          <cell r="B143"/>
          <cell r="C143"/>
          <cell r="D143"/>
          <cell r="E143"/>
          <cell r="F143">
            <v>124568</v>
          </cell>
          <cell r="G143">
            <v>200558</v>
          </cell>
          <cell r="H143">
            <v>185579</v>
          </cell>
          <cell r="M143"/>
          <cell r="N143"/>
          <cell r="O143"/>
          <cell r="P143"/>
          <cell r="Q143">
            <v>84973</v>
          </cell>
          <cell r="R143">
            <v>93934</v>
          </cell>
          <cell r="S143">
            <v>103332</v>
          </cell>
        </row>
        <row r="144">
          <cell r="B144"/>
          <cell r="C144"/>
          <cell r="D144"/>
          <cell r="E144"/>
          <cell r="F144">
            <v>166818</v>
          </cell>
          <cell r="G144">
            <v>196134</v>
          </cell>
          <cell r="H144">
            <v>199347</v>
          </cell>
          <cell r="M144"/>
          <cell r="N144"/>
          <cell r="O144"/>
          <cell r="P144"/>
          <cell r="Q144">
            <v>79973</v>
          </cell>
          <cell r="R144">
            <v>89863</v>
          </cell>
          <cell r="S144">
            <v>89357</v>
          </cell>
        </row>
        <row r="145">
          <cell r="B145"/>
          <cell r="C145"/>
          <cell r="D145"/>
          <cell r="E145">
            <v>146410</v>
          </cell>
          <cell r="F145">
            <v>171715</v>
          </cell>
          <cell r="G145">
            <v>197897</v>
          </cell>
          <cell r="H145">
            <v>204581</v>
          </cell>
          <cell r="M145"/>
          <cell r="N145"/>
          <cell r="O145"/>
          <cell r="P145">
            <v>77660</v>
          </cell>
          <cell r="Q145">
            <v>79809</v>
          </cell>
          <cell r="R145">
            <v>90656</v>
          </cell>
          <cell r="S145">
            <v>90130</v>
          </cell>
        </row>
        <row r="146">
          <cell r="B146"/>
          <cell r="C146"/>
          <cell r="D146"/>
          <cell r="E146">
            <v>128899</v>
          </cell>
          <cell r="F146">
            <v>169716</v>
          </cell>
          <cell r="G146">
            <v>204275</v>
          </cell>
          <cell r="H146">
            <v>203833</v>
          </cell>
          <cell r="M146"/>
          <cell r="N146"/>
          <cell r="O146"/>
          <cell r="P146">
            <v>66903</v>
          </cell>
          <cell r="Q146">
            <v>83814</v>
          </cell>
          <cell r="R146">
            <v>97099</v>
          </cell>
          <cell r="S146">
            <v>95652</v>
          </cell>
        </row>
        <row r="147">
          <cell r="B147"/>
          <cell r="C147"/>
          <cell r="D147"/>
          <cell r="E147">
            <v>146433</v>
          </cell>
          <cell r="F147">
            <v>187624</v>
          </cell>
          <cell r="G147">
            <v>153438</v>
          </cell>
          <cell r="H147">
            <v>200959</v>
          </cell>
          <cell r="M147"/>
          <cell r="N147"/>
          <cell r="O147"/>
          <cell r="P147">
            <v>74796</v>
          </cell>
          <cell r="Q147">
            <v>90679</v>
          </cell>
          <cell r="R147">
            <v>117360</v>
          </cell>
          <cell r="S147">
            <v>90264</v>
          </cell>
        </row>
        <row r="148">
          <cell r="B148"/>
          <cell r="C148"/>
          <cell r="D148"/>
          <cell r="E148">
            <v>143473</v>
          </cell>
          <cell r="F148">
            <v>184973</v>
          </cell>
          <cell r="G148">
            <v>198685</v>
          </cell>
          <cell r="H148">
            <v>208671</v>
          </cell>
          <cell r="M148"/>
          <cell r="N148"/>
          <cell r="O148"/>
          <cell r="P148">
            <v>75424</v>
          </cell>
          <cell r="Q148">
            <v>92136</v>
          </cell>
          <cell r="R148">
            <v>94303</v>
          </cell>
          <cell r="S148">
            <v>97683</v>
          </cell>
        </row>
        <row r="149">
          <cell r="B149"/>
          <cell r="C149"/>
          <cell r="D149"/>
          <cell r="E149">
            <v>153498</v>
          </cell>
          <cell r="F149">
            <v>202857</v>
          </cell>
          <cell r="G149">
            <v>213555</v>
          </cell>
          <cell r="H149"/>
          <cell r="M149"/>
          <cell r="N149"/>
          <cell r="O149"/>
          <cell r="P149">
            <v>76698</v>
          </cell>
          <cell r="Q149">
            <v>94386</v>
          </cell>
          <cell r="R149">
            <v>101902</v>
          </cell>
          <cell r="S149"/>
        </row>
        <row r="150">
          <cell r="B150"/>
          <cell r="C150"/>
          <cell r="D150"/>
          <cell r="E150">
            <v>163260</v>
          </cell>
          <cell r="F150">
            <v>180943</v>
          </cell>
          <cell r="G150">
            <v>178136</v>
          </cell>
          <cell r="H150"/>
          <cell r="M150"/>
          <cell r="N150"/>
          <cell r="O150"/>
          <cell r="P150">
            <v>86508</v>
          </cell>
          <cell r="Q150">
            <v>99820</v>
          </cell>
          <cell r="R150">
            <v>102295</v>
          </cell>
          <cell r="S150"/>
        </row>
        <row r="151">
          <cell r="B151"/>
          <cell r="C151"/>
          <cell r="D151"/>
          <cell r="E151">
            <v>161848</v>
          </cell>
          <cell r="F151">
            <v>192074</v>
          </cell>
          <cell r="G151">
            <v>204674</v>
          </cell>
          <cell r="H151"/>
          <cell r="M151"/>
          <cell r="N151"/>
          <cell r="O151"/>
          <cell r="P151">
            <v>102338</v>
          </cell>
          <cell r="Q151">
            <v>138606</v>
          </cell>
          <cell r="R151">
            <v>109591</v>
          </cell>
          <cell r="S151"/>
        </row>
        <row r="158">
          <cell r="B158"/>
          <cell r="C158"/>
          <cell r="D158"/>
          <cell r="E158"/>
          <cell r="F158">
            <v>186446</v>
          </cell>
          <cell r="G158">
            <v>228477</v>
          </cell>
          <cell r="H158">
            <v>238093</v>
          </cell>
          <cell r="M158"/>
          <cell r="N158"/>
          <cell r="O158"/>
          <cell r="P158">
            <v>635903.47619047621</v>
          </cell>
          <cell r="Q158">
            <v>534685</v>
          </cell>
          <cell r="R158">
            <v>461193.45</v>
          </cell>
          <cell r="S158">
            <v>486587.5</v>
          </cell>
        </row>
        <row r="159">
          <cell r="B159"/>
          <cell r="C159"/>
          <cell r="D159"/>
          <cell r="E159"/>
          <cell r="F159">
            <v>196116</v>
          </cell>
          <cell r="G159">
            <v>237702</v>
          </cell>
          <cell r="H159">
            <v>251788</v>
          </cell>
          <cell r="M159"/>
          <cell r="N159"/>
          <cell r="O159"/>
          <cell r="P159">
            <v>656143.85</v>
          </cell>
          <cell r="Q159">
            <v>539885.9444444445</v>
          </cell>
          <cell r="R159">
            <v>452330.36842105264</v>
          </cell>
          <cell r="S159">
            <v>500564.11111111112</v>
          </cell>
        </row>
        <row r="160">
          <cell r="B160"/>
          <cell r="C160"/>
          <cell r="D160"/>
          <cell r="E160"/>
          <cell r="F160">
            <v>199974</v>
          </cell>
          <cell r="G160">
            <v>248663</v>
          </cell>
          <cell r="H160">
            <v>258383</v>
          </cell>
          <cell r="M160"/>
          <cell r="N160"/>
          <cell r="O160"/>
          <cell r="P160">
            <v>659245.21052631584</v>
          </cell>
          <cell r="Q160">
            <v>578836</v>
          </cell>
          <cell r="R160">
            <v>502547.45454545453</v>
          </cell>
          <cell r="S160">
            <v>528003.43478260865</v>
          </cell>
        </row>
        <row r="161">
          <cell r="B161"/>
          <cell r="C161"/>
          <cell r="D161"/>
          <cell r="E161"/>
          <cell r="F161">
            <v>204006</v>
          </cell>
          <cell r="G161">
            <v>250731</v>
          </cell>
          <cell r="H161">
            <v>261879</v>
          </cell>
          <cell r="M161"/>
          <cell r="N161"/>
          <cell r="O161"/>
          <cell r="P161">
            <v>616184</v>
          </cell>
          <cell r="Q161">
            <v>524508.76190476189</v>
          </cell>
          <cell r="R161">
            <v>516371.66666666669</v>
          </cell>
          <cell r="S161">
            <v>523216.4736842105</v>
          </cell>
        </row>
        <row r="162">
          <cell r="B162"/>
          <cell r="C162"/>
          <cell r="D162"/>
          <cell r="E162"/>
          <cell r="F162">
            <v>209983</v>
          </cell>
          <cell r="G162">
            <v>244642</v>
          </cell>
          <cell r="H162">
            <v>264889</v>
          </cell>
          <cell r="M162"/>
          <cell r="N162"/>
          <cell r="O162"/>
          <cell r="P162">
            <v>596836.23809523811</v>
          </cell>
          <cell r="Q162">
            <v>560672.25</v>
          </cell>
          <cell r="R162">
            <v>501857.28571428574</v>
          </cell>
          <cell r="S162">
            <v>519406.40909090912</v>
          </cell>
        </row>
        <row r="163">
          <cell r="B163"/>
          <cell r="C163"/>
          <cell r="D163"/>
          <cell r="E163">
            <v>170806</v>
          </cell>
          <cell r="F163">
            <v>214122</v>
          </cell>
          <cell r="G163">
            <v>245867</v>
          </cell>
          <cell r="H163">
            <v>260286</v>
          </cell>
          <cell r="M163"/>
          <cell r="N163"/>
          <cell r="O163"/>
          <cell r="P163">
            <v>598934.66666666663</v>
          </cell>
          <cell r="Q163">
            <v>550999.68181818177</v>
          </cell>
          <cell r="R163">
            <v>489389.54545454547</v>
          </cell>
          <cell r="S163">
            <v>508005</v>
          </cell>
        </row>
        <row r="164">
          <cell r="B164"/>
          <cell r="C164"/>
          <cell r="D164"/>
          <cell r="E164">
            <v>154155</v>
          </cell>
          <cell r="F164">
            <v>213330</v>
          </cell>
          <cell r="G164">
            <v>247963</v>
          </cell>
          <cell r="H164">
            <v>256054</v>
          </cell>
          <cell r="M164"/>
          <cell r="N164"/>
          <cell r="O164"/>
          <cell r="P164">
            <v>606111.22727272729</v>
          </cell>
          <cell r="Q164">
            <v>537426.86956521741</v>
          </cell>
          <cell r="R164">
            <v>487226.66666666669</v>
          </cell>
          <cell r="S164">
            <v>506683.90476190473</v>
          </cell>
        </row>
        <row r="165">
          <cell r="B165"/>
          <cell r="C165"/>
          <cell r="D165"/>
          <cell r="E165">
            <v>168156</v>
          </cell>
          <cell r="F165">
            <v>223746</v>
          </cell>
          <cell r="G165">
            <v>254043</v>
          </cell>
          <cell r="H165">
            <v>261154</v>
          </cell>
          <cell r="M165"/>
          <cell r="N165"/>
          <cell r="O165"/>
          <cell r="P165">
            <v>616804.76190476189</v>
          </cell>
          <cell r="Q165">
            <v>535707.14285714284</v>
          </cell>
          <cell r="R165">
            <v>502629.26086956525</v>
          </cell>
          <cell r="S165">
            <v>510419.17391304346</v>
          </cell>
        </row>
        <row r="166">
          <cell r="B166"/>
          <cell r="C166"/>
          <cell r="D166"/>
          <cell r="E166">
            <v>178747</v>
          </cell>
          <cell r="F166">
            <v>232922</v>
          </cell>
          <cell r="G166">
            <v>256185</v>
          </cell>
          <cell r="H166">
            <v>265410</v>
          </cell>
          <cell r="M166"/>
          <cell r="N166"/>
          <cell r="O166"/>
          <cell r="P166">
            <v>620100.63636363635</v>
          </cell>
          <cell r="Q166">
            <v>516311.13636363635</v>
          </cell>
          <cell r="R166">
            <v>492942.81818181818</v>
          </cell>
          <cell r="S166"/>
        </row>
        <row r="167">
          <cell r="B167"/>
          <cell r="C167"/>
          <cell r="D167"/>
          <cell r="E167">
            <v>193765</v>
          </cell>
          <cell r="F167">
            <v>245819</v>
          </cell>
          <cell r="G167">
            <v>266893</v>
          </cell>
          <cell r="H167"/>
          <cell r="M167"/>
          <cell r="N167"/>
          <cell r="O167"/>
          <cell r="P167">
            <v>601003</v>
          </cell>
          <cell r="Q167">
            <v>521705.22727272729</v>
          </cell>
          <cell r="R167">
            <v>495397.85714285716</v>
          </cell>
          <cell r="S167"/>
        </row>
        <row r="168">
          <cell r="B168"/>
          <cell r="C168"/>
          <cell r="D168"/>
          <cell r="E168">
            <v>196698</v>
          </cell>
          <cell r="F168">
            <v>243171</v>
          </cell>
          <cell r="G168">
            <v>262681</v>
          </cell>
          <cell r="H168"/>
          <cell r="M168"/>
          <cell r="N168"/>
          <cell r="O168"/>
          <cell r="P168">
            <v>603042.5625</v>
          </cell>
          <cell r="Q168">
            <v>482386.4117647059</v>
          </cell>
          <cell r="R168">
            <v>466263.88888888888</v>
          </cell>
          <cell r="S168"/>
        </row>
        <row r="169">
          <cell r="B169"/>
          <cell r="C169"/>
          <cell r="D169"/>
          <cell r="E169">
            <v>200776</v>
          </cell>
          <cell r="F169">
            <v>254352</v>
          </cell>
          <cell r="G169">
            <v>271642</v>
          </cell>
          <cell r="H169"/>
          <cell r="M169"/>
          <cell r="N169"/>
          <cell r="O169"/>
          <cell r="P169">
            <v>538685.55000000005</v>
          </cell>
          <cell r="Q169">
            <v>435498.09523809527</v>
          </cell>
          <cell r="R169">
            <v>455463.6</v>
          </cell>
          <cell r="S169"/>
        </row>
        <row r="177">
          <cell r="B177"/>
          <cell r="C177"/>
          <cell r="D177"/>
          <cell r="E177"/>
          <cell r="F177"/>
          <cell r="G177">
            <v>4179254</v>
          </cell>
          <cell r="H177">
            <v>4779245</v>
          </cell>
          <cell r="M177"/>
          <cell r="N177"/>
          <cell r="O177"/>
          <cell r="P177">
            <v>98596.380952380947</v>
          </cell>
          <cell r="Q177">
            <v>103253.55</v>
          </cell>
          <cell r="R177">
            <v>63275.25</v>
          </cell>
          <cell r="S177">
            <v>76475</v>
          </cell>
        </row>
        <row r="178">
          <cell r="B178"/>
          <cell r="C178"/>
          <cell r="D178"/>
          <cell r="E178"/>
          <cell r="F178"/>
          <cell r="G178">
            <v>3925030</v>
          </cell>
          <cell r="H178">
            <v>4464039</v>
          </cell>
          <cell r="M178"/>
          <cell r="N178"/>
          <cell r="O178"/>
          <cell r="P178">
            <v>109737.65</v>
          </cell>
          <cell r="Q178">
            <v>94847.944444444438</v>
          </cell>
          <cell r="R178">
            <v>69224.052631578947</v>
          </cell>
          <cell r="S178">
            <v>86751.944444444438</v>
          </cell>
        </row>
        <row r="179">
          <cell r="B179"/>
          <cell r="C179"/>
          <cell r="D179"/>
          <cell r="E179"/>
          <cell r="F179"/>
          <cell r="G179">
            <v>4773557</v>
          </cell>
          <cell r="H179">
            <v>5378674</v>
          </cell>
          <cell r="M179"/>
          <cell r="N179"/>
          <cell r="O179"/>
          <cell r="P179">
            <v>111813.15789473684</v>
          </cell>
          <cell r="Q179">
            <v>81255.545454545456</v>
          </cell>
          <cell r="R179">
            <v>61528.86363636364</v>
          </cell>
          <cell r="S179">
            <v>71366.043478260865</v>
          </cell>
        </row>
        <row r="180">
          <cell r="B180"/>
          <cell r="C180"/>
          <cell r="D180"/>
          <cell r="E180"/>
          <cell r="F180"/>
          <cell r="G180">
            <v>4871511</v>
          </cell>
          <cell r="H180">
            <v>4837297</v>
          </cell>
          <cell r="M180"/>
          <cell r="N180"/>
          <cell r="O180"/>
          <cell r="P180">
            <v>86235.571428571435</v>
          </cell>
          <cell r="Q180">
            <v>67493.523809523816</v>
          </cell>
          <cell r="R180">
            <v>89424</v>
          </cell>
          <cell r="S180">
            <v>100685.26315789473</v>
          </cell>
        </row>
        <row r="181">
          <cell r="B181"/>
          <cell r="C181"/>
          <cell r="D181"/>
          <cell r="E181"/>
          <cell r="F181"/>
          <cell r="G181">
            <v>4789872</v>
          </cell>
          <cell r="H181">
            <v>5164668</v>
          </cell>
          <cell r="M181"/>
          <cell r="N181"/>
          <cell r="O181"/>
          <cell r="P181">
            <v>111323.95238095238</v>
          </cell>
          <cell r="Q181">
            <v>104032.85</v>
          </cell>
          <cell r="R181">
            <v>70853.28571428571</v>
          </cell>
          <cell r="S181">
            <v>72569.863636363632</v>
          </cell>
        </row>
        <row r="182">
          <cell r="B182"/>
          <cell r="C182"/>
          <cell r="D182"/>
          <cell r="E182"/>
          <cell r="F182"/>
          <cell r="G182">
            <v>4640876</v>
          </cell>
          <cell r="H182">
            <v>4958556</v>
          </cell>
          <cell r="M182"/>
          <cell r="N182"/>
          <cell r="O182"/>
          <cell r="P182">
            <v>87779.190476190473</v>
          </cell>
          <cell r="Q182">
            <v>76994.954545454544</v>
          </cell>
          <cell r="R182">
            <v>68315.227272727279</v>
          </cell>
          <cell r="S182">
            <v>73282.363636363632</v>
          </cell>
        </row>
        <row r="183">
          <cell r="B183"/>
          <cell r="C183"/>
          <cell r="D183"/>
          <cell r="E183"/>
          <cell r="F183"/>
          <cell r="G183">
            <v>4824555</v>
          </cell>
          <cell r="H183">
            <v>5006075</v>
          </cell>
          <cell r="M183"/>
          <cell r="N183"/>
          <cell r="O183"/>
          <cell r="P183">
            <v>85119</v>
          </cell>
          <cell r="Q183">
            <v>71343.739130434784</v>
          </cell>
          <cell r="R183">
            <v>90487.857142857145</v>
          </cell>
          <cell r="S183">
            <v>95138</v>
          </cell>
        </row>
        <row r="184">
          <cell r="B184"/>
          <cell r="C184"/>
          <cell r="D184"/>
          <cell r="E184"/>
          <cell r="F184"/>
          <cell r="G184">
            <v>5133217</v>
          </cell>
          <cell r="H184">
            <v>5297577</v>
          </cell>
          <cell r="M184"/>
          <cell r="N184"/>
          <cell r="O184"/>
          <cell r="P184">
            <v>114674.76190476191</v>
          </cell>
          <cell r="Q184">
            <v>94010.142857142855</v>
          </cell>
          <cell r="R184">
            <v>71681.434782608689</v>
          </cell>
          <cell r="S184">
            <v>68017.260869565216</v>
          </cell>
        </row>
        <row r="185">
          <cell r="B185"/>
          <cell r="C185"/>
          <cell r="D185"/>
          <cell r="E185"/>
          <cell r="F185"/>
          <cell r="G185">
            <v>4885961</v>
          </cell>
          <cell r="H185"/>
          <cell r="M185"/>
          <cell r="N185"/>
          <cell r="O185"/>
          <cell r="P185">
            <v>85186.136363636368</v>
          </cell>
          <cell r="Q185">
            <v>70372.636363636368</v>
          </cell>
          <cell r="R185">
            <v>71372.727272727279</v>
          </cell>
          <cell r="S185"/>
        </row>
        <row r="186">
          <cell r="B186"/>
          <cell r="C186"/>
          <cell r="D186"/>
          <cell r="E186"/>
          <cell r="F186"/>
          <cell r="G186">
            <v>5170091</v>
          </cell>
          <cell r="H186"/>
          <cell r="M186"/>
          <cell r="N186"/>
          <cell r="O186"/>
          <cell r="P186">
            <v>84829.869565217392</v>
          </cell>
          <cell r="Q186">
            <v>87444.863636363632</v>
          </cell>
          <cell r="R186">
            <v>92964.190476190473</v>
          </cell>
          <cell r="S186"/>
        </row>
        <row r="187">
          <cell r="B187"/>
          <cell r="C187"/>
          <cell r="D187"/>
          <cell r="E187"/>
          <cell r="F187"/>
          <cell r="G187">
            <v>4506846</v>
          </cell>
          <cell r="H187"/>
          <cell r="M187"/>
          <cell r="N187"/>
          <cell r="O187"/>
          <cell r="P187">
            <v>148292.4375</v>
          </cell>
          <cell r="Q187">
            <v>67848.352941176476</v>
          </cell>
          <cell r="R187">
            <v>63682.722222222219</v>
          </cell>
          <cell r="S187"/>
        </row>
        <row r="188">
          <cell r="B188"/>
          <cell r="C188"/>
          <cell r="D188"/>
          <cell r="E188"/>
          <cell r="F188"/>
          <cell r="G188">
            <v>5436097</v>
          </cell>
          <cell r="H188"/>
          <cell r="M188"/>
          <cell r="N188"/>
          <cell r="O188"/>
          <cell r="P188">
            <v>88808.7</v>
          </cell>
          <cell r="Q188">
            <v>62392.619047619046</v>
          </cell>
          <cell r="R188">
            <v>90005.6</v>
          </cell>
          <cell r="S188"/>
        </row>
        <row r="195">
          <cell r="B195"/>
          <cell r="C195"/>
          <cell r="D195"/>
          <cell r="E195"/>
          <cell r="F195"/>
          <cell r="G195">
            <v>4163253</v>
          </cell>
          <cell r="H195">
            <v>4935359</v>
          </cell>
          <cell r="M195"/>
          <cell r="N195"/>
          <cell r="O195"/>
          <cell r="P195">
            <v>85675.380952380947</v>
          </cell>
          <cell r="Q195">
            <v>69710.7</v>
          </cell>
          <cell r="R195">
            <v>66533.899999999994</v>
          </cell>
          <cell r="S195">
            <v>78277</v>
          </cell>
        </row>
        <row r="196">
          <cell r="B196"/>
          <cell r="C196"/>
          <cell r="D196"/>
          <cell r="E196"/>
          <cell r="F196"/>
          <cell r="G196">
            <v>3856352</v>
          </cell>
          <cell r="H196">
            <v>4446250</v>
          </cell>
          <cell r="M196"/>
          <cell r="N196"/>
          <cell r="O196"/>
          <cell r="P196">
            <v>68645.649999999994</v>
          </cell>
          <cell r="Q196">
            <v>79452.722222222219</v>
          </cell>
          <cell r="R196">
            <v>59163.57894736842</v>
          </cell>
          <cell r="S196">
            <v>80209.555555555562</v>
          </cell>
        </row>
        <row r="197">
          <cell r="B197"/>
          <cell r="C197"/>
          <cell r="D197"/>
          <cell r="E197"/>
          <cell r="F197"/>
          <cell r="G197">
            <v>4674485</v>
          </cell>
          <cell r="H197">
            <v>5510744</v>
          </cell>
          <cell r="M197"/>
          <cell r="N197"/>
          <cell r="O197"/>
          <cell r="P197">
            <v>131790.78947368421</v>
          </cell>
          <cell r="Q197">
            <v>59566.318181818184</v>
          </cell>
          <cell r="R197">
            <v>45063.954545454544</v>
          </cell>
          <cell r="S197">
            <v>45621.086956521736</v>
          </cell>
        </row>
        <row r="198">
          <cell r="B198"/>
          <cell r="C198"/>
          <cell r="D198"/>
          <cell r="E198"/>
          <cell r="F198"/>
          <cell r="G198">
            <v>4729907</v>
          </cell>
          <cell r="H198">
            <v>4935999</v>
          </cell>
          <cell r="M198"/>
          <cell r="N198"/>
          <cell r="O198"/>
          <cell r="P198">
            <v>63594.666666666664</v>
          </cell>
          <cell r="Q198">
            <v>54663.714285714283</v>
          </cell>
          <cell r="R198">
            <v>42303</v>
          </cell>
          <cell r="S198">
            <v>77112.947368421053</v>
          </cell>
        </row>
        <row r="199">
          <cell r="B199"/>
          <cell r="C199"/>
          <cell r="D199"/>
          <cell r="E199"/>
          <cell r="F199"/>
          <cell r="G199">
            <v>4728332</v>
          </cell>
          <cell r="H199">
            <v>5525445</v>
          </cell>
          <cell r="M199"/>
          <cell r="N199"/>
          <cell r="O199"/>
          <cell r="P199">
            <v>59330.142857142855</v>
          </cell>
          <cell r="Q199">
            <v>73410.25</v>
          </cell>
          <cell r="R199">
            <v>61496</v>
          </cell>
          <cell r="S199">
            <v>56456.272727272728</v>
          </cell>
        </row>
        <row r="200">
          <cell r="B200"/>
          <cell r="C200"/>
          <cell r="D200"/>
          <cell r="E200"/>
          <cell r="F200"/>
          <cell r="G200">
            <v>4622918</v>
          </cell>
          <cell r="H200">
            <v>5376673</v>
          </cell>
          <cell r="M200"/>
          <cell r="N200"/>
          <cell r="O200"/>
          <cell r="P200">
            <v>62481.142857142855</v>
          </cell>
          <cell r="Q200">
            <v>43901.772727272728</v>
          </cell>
          <cell r="R200">
            <v>40392.227272727272</v>
          </cell>
          <cell r="S200">
            <v>46760.818181818184</v>
          </cell>
        </row>
        <row r="201">
          <cell r="B201"/>
          <cell r="C201"/>
          <cell r="D201"/>
          <cell r="E201"/>
          <cell r="F201"/>
          <cell r="G201">
            <v>4791294</v>
          </cell>
          <cell r="H201">
            <v>5397601</v>
          </cell>
          <cell r="M201"/>
          <cell r="N201"/>
          <cell r="O201"/>
          <cell r="P201">
            <v>61467.63636363636</v>
          </cell>
          <cell r="Q201">
            <v>42489.304347826088</v>
          </cell>
          <cell r="R201">
            <v>56366.428571428572</v>
          </cell>
          <cell r="S201">
            <v>62135.428571428572</v>
          </cell>
        </row>
        <row r="202">
          <cell r="B202"/>
          <cell r="C202"/>
          <cell r="D202"/>
          <cell r="E202"/>
          <cell r="F202"/>
          <cell r="G202">
            <v>5168206</v>
          </cell>
          <cell r="H202">
            <v>5677892</v>
          </cell>
          <cell r="M202"/>
          <cell r="N202"/>
          <cell r="O202"/>
          <cell r="P202">
            <v>66745.095238095237</v>
          </cell>
          <cell r="Q202">
            <v>54599</v>
          </cell>
          <cell r="R202">
            <v>43554.739130434784</v>
          </cell>
          <cell r="S202">
            <v>43565.695652173912</v>
          </cell>
        </row>
        <row r="203">
          <cell r="B203"/>
          <cell r="C203"/>
          <cell r="D203"/>
          <cell r="E203"/>
          <cell r="F203"/>
          <cell r="G203">
            <v>4917142</v>
          </cell>
          <cell r="H203"/>
          <cell r="M203"/>
          <cell r="N203"/>
          <cell r="O203"/>
          <cell r="P203">
            <v>50946.63636363636</v>
          </cell>
          <cell r="Q203">
            <v>41102.545454545456</v>
          </cell>
          <cell r="R203">
            <v>44527.318181818184</v>
          </cell>
          <cell r="S203"/>
        </row>
        <row r="204">
          <cell r="B204"/>
          <cell r="C204"/>
          <cell r="D204"/>
          <cell r="E204"/>
          <cell r="F204"/>
          <cell r="G204">
            <v>5240599</v>
          </cell>
          <cell r="H204"/>
          <cell r="M204"/>
          <cell r="N204"/>
          <cell r="O204"/>
          <cell r="P204">
            <v>48962.565217391304</v>
          </cell>
          <cell r="Q204">
            <v>41331.409090909088</v>
          </cell>
          <cell r="R204">
            <v>60172.857142857145</v>
          </cell>
          <cell r="S204"/>
        </row>
        <row r="205">
          <cell r="B205"/>
          <cell r="C205"/>
          <cell r="D205"/>
          <cell r="E205"/>
          <cell r="F205"/>
          <cell r="G205">
            <v>4615254</v>
          </cell>
          <cell r="H205"/>
          <cell r="M205"/>
          <cell r="N205"/>
          <cell r="O205"/>
          <cell r="P205">
            <v>152367.625</v>
          </cell>
          <cell r="Q205">
            <v>132361.35294117648</v>
          </cell>
          <cell r="R205">
            <v>119560.16666666667</v>
          </cell>
          <cell r="S205"/>
        </row>
        <row r="206">
          <cell r="B206"/>
          <cell r="C206"/>
          <cell r="D206"/>
          <cell r="E206"/>
          <cell r="F206"/>
          <cell r="G206">
            <v>5465423</v>
          </cell>
          <cell r="H206"/>
          <cell r="M206"/>
          <cell r="N206"/>
          <cell r="O206"/>
          <cell r="P206">
            <v>90597.35</v>
          </cell>
          <cell r="Q206">
            <v>55579.714285714283</v>
          </cell>
          <cell r="R206">
            <v>70381.600000000006</v>
          </cell>
          <cell r="S206"/>
        </row>
        <row r="213">
          <cell r="B213"/>
          <cell r="C213"/>
          <cell r="D213"/>
          <cell r="E213"/>
          <cell r="F213"/>
          <cell r="G213">
            <v>264955</v>
          </cell>
          <cell r="H213">
            <v>553530</v>
          </cell>
        </row>
        <row r="214">
          <cell r="B214"/>
          <cell r="C214"/>
          <cell r="D214"/>
          <cell r="E214"/>
          <cell r="F214"/>
          <cell r="G214">
            <v>264712</v>
          </cell>
          <cell r="H214">
            <v>510325</v>
          </cell>
        </row>
        <row r="215">
          <cell r="B215"/>
          <cell r="C215"/>
          <cell r="D215"/>
          <cell r="E215"/>
          <cell r="F215"/>
          <cell r="G215">
            <v>350840</v>
          </cell>
          <cell r="H215">
            <v>602135</v>
          </cell>
        </row>
        <row r="216">
          <cell r="B216"/>
          <cell r="C216"/>
          <cell r="D216"/>
          <cell r="E216"/>
          <cell r="F216"/>
          <cell r="G216">
            <v>393542</v>
          </cell>
          <cell r="H216">
            <v>581570</v>
          </cell>
        </row>
        <row r="217">
          <cell r="B217"/>
          <cell r="C217"/>
          <cell r="D217"/>
          <cell r="E217"/>
          <cell r="F217"/>
          <cell r="G217">
            <v>414393</v>
          </cell>
          <cell r="H217">
            <v>635315</v>
          </cell>
        </row>
        <row r="218">
          <cell r="B218"/>
          <cell r="C218"/>
          <cell r="D218"/>
          <cell r="E218"/>
          <cell r="F218"/>
          <cell r="G218">
            <v>407964</v>
          </cell>
          <cell r="H218">
            <v>625083</v>
          </cell>
        </row>
        <row r="219">
          <cell r="B219"/>
          <cell r="C219"/>
          <cell r="D219"/>
          <cell r="E219"/>
          <cell r="F219"/>
          <cell r="G219">
            <v>460397</v>
          </cell>
          <cell r="H219">
            <v>643533</v>
          </cell>
        </row>
        <row r="220">
          <cell r="B220"/>
          <cell r="C220"/>
          <cell r="D220"/>
          <cell r="E220"/>
          <cell r="F220"/>
          <cell r="G220">
            <v>517870</v>
          </cell>
          <cell r="H220">
            <v>681698</v>
          </cell>
        </row>
        <row r="221">
          <cell r="B221"/>
          <cell r="C221"/>
          <cell r="D221"/>
          <cell r="E221"/>
          <cell r="F221"/>
          <cell r="G221">
            <v>511520</v>
          </cell>
          <cell r="H221"/>
        </row>
        <row r="222">
          <cell r="B222"/>
          <cell r="C222"/>
          <cell r="D222"/>
          <cell r="E222"/>
          <cell r="F222"/>
          <cell r="G222">
            <v>547763</v>
          </cell>
          <cell r="H222"/>
        </row>
        <row r="223">
          <cell r="B223"/>
          <cell r="C223"/>
          <cell r="D223"/>
          <cell r="E223"/>
          <cell r="F223"/>
          <cell r="G223">
            <v>499195</v>
          </cell>
          <cell r="H223"/>
        </row>
        <row r="224">
          <cell r="B224"/>
          <cell r="C224"/>
          <cell r="D224"/>
          <cell r="E224"/>
          <cell r="F224"/>
          <cell r="G224">
            <v>662504</v>
          </cell>
          <cell r="H224"/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"/>
      <sheetName val="resumen"/>
      <sheetName val="BD BDA"/>
      <sheetName val="graph"/>
    </sheetNames>
    <sheetDataSet>
      <sheetData sheetId="0"/>
      <sheetData sheetId="1">
        <row r="5">
          <cell r="B5">
            <v>2625.9659999999999</v>
          </cell>
          <cell r="C5">
            <v>1840.7289999999998</v>
          </cell>
          <cell r="D5">
            <v>1863.421</v>
          </cell>
          <cell r="E5">
            <v>1192.1952999999999</v>
          </cell>
          <cell r="F5">
            <v>2418.375</v>
          </cell>
          <cell r="G5">
            <v>8635.9380000000001</v>
          </cell>
          <cell r="H5">
            <v>8948.7990000000009</v>
          </cell>
        </row>
        <row r="6">
          <cell r="B6">
            <v>3151.3420000000001</v>
          </cell>
          <cell r="C6">
            <v>2407.7190000000001</v>
          </cell>
          <cell r="D6">
            <v>1594.0039999999999</v>
          </cell>
          <cell r="E6">
            <v>1506.2814000000001</v>
          </cell>
          <cell r="F6">
            <v>1198.1420000000001</v>
          </cell>
          <cell r="G6">
            <v>8338.9940000000006</v>
          </cell>
          <cell r="H6">
            <v>3922.3159999999998</v>
          </cell>
        </row>
        <row r="7">
          <cell r="B7">
            <v>2023.8049999999998</v>
          </cell>
          <cell r="C7">
            <v>2267.42</v>
          </cell>
          <cell r="D7">
            <v>1986.0259999999998</v>
          </cell>
          <cell r="E7">
            <v>1732.9589999999998</v>
          </cell>
          <cell r="F7">
            <v>3714.52</v>
          </cell>
          <cell r="G7">
            <v>9951.9719999999998</v>
          </cell>
          <cell r="H7">
            <v>7937.1589999999997</v>
          </cell>
        </row>
        <row r="8">
          <cell r="B8">
            <v>3006.3280000000004</v>
          </cell>
          <cell r="C8">
            <v>1583.8109999999999</v>
          </cell>
          <cell r="D8">
            <v>1914.595</v>
          </cell>
          <cell r="E8">
            <v>2209.4838</v>
          </cell>
          <cell r="F8">
            <v>2683.3279999999995</v>
          </cell>
          <cell r="G8">
            <v>7040.2100000000009</v>
          </cell>
          <cell r="H8">
            <v>2434.5059999999999</v>
          </cell>
        </row>
        <row r="9">
          <cell r="B9">
            <v>3093.59</v>
          </cell>
          <cell r="C9">
            <v>2864.143</v>
          </cell>
          <cell r="D9">
            <v>2370.752</v>
          </cell>
          <cell r="E9">
            <v>2305.4543999999996</v>
          </cell>
          <cell r="F9">
            <v>4388.5420000000004</v>
          </cell>
          <cell r="G9">
            <v>12778.338</v>
          </cell>
          <cell r="H9">
            <v>1855.4800000000002</v>
          </cell>
        </row>
        <row r="10">
          <cell r="B10">
            <v>3943.5749999999998</v>
          </cell>
          <cell r="C10">
            <v>2635.35</v>
          </cell>
          <cell r="D10">
            <v>2370.4</v>
          </cell>
          <cell r="E10">
            <v>2220.7393999999999</v>
          </cell>
          <cell r="F10">
            <v>7534.7679999999991</v>
          </cell>
          <cell r="G10">
            <v>21471.786</v>
          </cell>
          <cell r="H10">
            <v>6600.1100000000006</v>
          </cell>
        </row>
        <row r="11">
          <cell r="B11">
            <v>3852.4579999999996</v>
          </cell>
          <cell r="C11">
            <v>4684.1989999999996</v>
          </cell>
          <cell r="D11">
            <v>2300.4059999999999</v>
          </cell>
          <cell r="E11">
            <v>2176.7393999999995</v>
          </cell>
          <cell r="F11">
            <v>11329.612000000001</v>
          </cell>
          <cell r="G11">
            <v>12288.588</v>
          </cell>
          <cell r="H11">
            <v>560.93700000000001</v>
          </cell>
        </row>
        <row r="12">
          <cell r="B12">
            <v>4497.6120000000001</v>
          </cell>
          <cell r="C12">
            <v>3188.924</v>
          </cell>
          <cell r="D12">
            <v>2928.89</v>
          </cell>
          <cell r="E12">
            <v>2196.2932000000001</v>
          </cell>
          <cell r="F12">
            <v>8916.512999999999</v>
          </cell>
          <cell r="G12">
            <v>8041.5330000000004</v>
          </cell>
          <cell r="H12">
            <v>4514.54</v>
          </cell>
        </row>
        <row r="13">
          <cell r="B13">
            <v>3321.6499999999996</v>
          </cell>
          <cell r="C13">
            <v>2888.2510000000002</v>
          </cell>
          <cell r="D13">
            <v>2080.6149999999998</v>
          </cell>
          <cell r="E13">
            <v>1738.3803999999998</v>
          </cell>
          <cell r="F13">
            <v>11342.751</v>
          </cell>
          <cell r="G13">
            <v>2115.2780000000002</v>
          </cell>
          <cell r="H13"/>
        </row>
        <row r="14">
          <cell r="B14">
            <v>3507.4350000000004</v>
          </cell>
          <cell r="C14">
            <v>2314.299</v>
          </cell>
          <cell r="D14">
            <v>2461.5140000000001</v>
          </cell>
          <cell r="E14">
            <v>1199.192</v>
          </cell>
          <cell r="F14">
            <v>11350.720000000001</v>
          </cell>
          <cell r="G14">
            <v>1826.7160000000001</v>
          </cell>
          <cell r="H14"/>
        </row>
        <row r="15">
          <cell r="B15">
            <v>2468.8540000000003</v>
          </cell>
          <cell r="C15">
            <v>2719.5809999999997</v>
          </cell>
          <cell r="D15">
            <v>1683.941</v>
          </cell>
          <cell r="E15">
            <v>964.79799999999989</v>
          </cell>
          <cell r="F15">
            <v>9462.9969999999994</v>
          </cell>
          <cell r="G15">
            <v>3597.0420000000004</v>
          </cell>
          <cell r="H15"/>
        </row>
        <row r="16">
          <cell r="B16">
            <v>2279.1419999999998</v>
          </cell>
          <cell r="C16">
            <v>3660.8359999999998</v>
          </cell>
          <cell r="D16">
            <v>2232.5309999999999</v>
          </cell>
          <cell r="E16">
            <v>453.54540000000003</v>
          </cell>
          <cell r="F16">
            <v>1319.3469999999998</v>
          </cell>
          <cell r="G16">
            <v>3153</v>
          </cell>
          <cell r="H16"/>
        </row>
        <row r="24">
          <cell r="B24">
            <v>635.42200000000003</v>
          </cell>
          <cell r="C24">
            <v>548.77300000000002</v>
          </cell>
          <cell r="D24">
            <v>739.52800000000002</v>
          </cell>
          <cell r="E24">
            <v>218.01400000000001</v>
          </cell>
          <cell r="F24">
            <v>205.339</v>
          </cell>
          <cell r="G24">
            <v>636.11400000000003</v>
          </cell>
          <cell r="H24">
            <v>647.43499999999995</v>
          </cell>
          <cell r="M24">
            <v>1842.587</v>
          </cell>
          <cell r="N24">
            <v>1291.9559999999999</v>
          </cell>
          <cell r="O24">
            <v>1118.2950000000001</v>
          </cell>
          <cell r="P24">
            <v>619.27930000000003</v>
          </cell>
          <cell r="Q24">
            <v>1734.0730000000001</v>
          </cell>
          <cell r="R24">
            <v>3996.1750000000002</v>
          </cell>
          <cell r="S24">
            <v>2933.9670000000001</v>
          </cell>
        </row>
        <row r="25">
          <cell r="B25">
            <v>874.04</v>
          </cell>
          <cell r="C25">
            <v>1003.2140000000001</v>
          </cell>
          <cell r="D25">
            <v>772.93600000000004</v>
          </cell>
          <cell r="E25">
            <v>219.15349999999998</v>
          </cell>
          <cell r="F25">
            <v>242.506</v>
          </cell>
          <cell r="G25">
            <v>474.74200000000002</v>
          </cell>
          <cell r="H25">
            <v>304.62299999999999</v>
          </cell>
          <cell r="M25">
            <v>2206.0700000000002</v>
          </cell>
          <cell r="N25">
            <v>1384.289</v>
          </cell>
          <cell r="O25">
            <v>807.45399999999995</v>
          </cell>
          <cell r="P25">
            <v>1037.5849000000001</v>
          </cell>
          <cell r="Q25">
            <v>862.96500000000003</v>
          </cell>
          <cell r="R25">
            <v>4682.0720000000001</v>
          </cell>
          <cell r="S25">
            <v>1893.0329999999999</v>
          </cell>
        </row>
        <row r="26">
          <cell r="B26">
            <v>415.55099999999999</v>
          </cell>
          <cell r="C26">
            <v>599.40099999999995</v>
          </cell>
          <cell r="D26">
            <v>723.93399999999997</v>
          </cell>
          <cell r="E26">
            <v>393.78</v>
          </cell>
          <cell r="F26">
            <v>886.98</v>
          </cell>
          <cell r="G26">
            <v>1325.49</v>
          </cell>
          <cell r="H26">
            <v>609.75699999999995</v>
          </cell>
          <cell r="M26">
            <v>1554.855</v>
          </cell>
          <cell r="N26">
            <v>1585.8230000000001</v>
          </cell>
          <cell r="O26">
            <v>1163.752</v>
          </cell>
          <cell r="P26">
            <v>1115.6179999999999</v>
          </cell>
          <cell r="Q26">
            <v>2024.4380000000001</v>
          </cell>
          <cell r="R26">
            <v>4373.9459999999999</v>
          </cell>
          <cell r="S26">
            <v>3907.3850000000002</v>
          </cell>
        </row>
        <row r="27">
          <cell r="B27">
            <v>655.91200000000003</v>
          </cell>
          <cell r="C27">
            <v>407.23399999999998</v>
          </cell>
          <cell r="D27">
            <v>569.51900000000001</v>
          </cell>
          <cell r="E27">
            <v>541.99839999999995</v>
          </cell>
          <cell r="F27">
            <v>698.58900000000006</v>
          </cell>
          <cell r="G27">
            <v>1224.6769999999999</v>
          </cell>
          <cell r="H27">
            <v>686.06799999999998</v>
          </cell>
          <cell r="M27">
            <v>2266.4340000000002</v>
          </cell>
          <cell r="N27">
            <v>1147.915</v>
          </cell>
          <cell r="O27">
            <v>1270.367</v>
          </cell>
          <cell r="P27">
            <v>1237.6985999999999</v>
          </cell>
          <cell r="Q27">
            <v>1586.6869999999999</v>
          </cell>
          <cell r="R27">
            <v>2500.806</v>
          </cell>
          <cell r="S27">
            <v>1043.8889999999999</v>
          </cell>
        </row>
        <row r="28">
          <cell r="B28">
            <v>861.47799999999995</v>
          </cell>
          <cell r="C28">
            <v>967.19899999999996</v>
          </cell>
          <cell r="D28">
            <v>848.125</v>
          </cell>
          <cell r="E28">
            <v>349.74890000000005</v>
          </cell>
          <cell r="F28">
            <v>1399.626</v>
          </cell>
          <cell r="G28">
            <v>2069.0230000000001</v>
          </cell>
          <cell r="H28">
            <v>1020.341</v>
          </cell>
          <cell r="M28">
            <v>2156.9560000000001</v>
          </cell>
          <cell r="N28">
            <v>1817.56</v>
          </cell>
          <cell r="O28">
            <v>1469.511</v>
          </cell>
          <cell r="P28">
            <v>1690.4486999999997</v>
          </cell>
          <cell r="Q28">
            <v>2170.8380000000002</v>
          </cell>
          <cell r="R28">
            <v>3837.08</v>
          </cell>
          <cell r="S28">
            <v>763.31600000000003</v>
          </cell>
        </row>
        <row r="29">
          <cell r="B29">
            <v>1069.56</v>
          </cell>
          <cell r="C29">
            <v>960.71500000000003</v>
          </cell>
          <cell r="D29">
            <v>650.72400000000005</v>
          </cell>
          <cell r="E29">
            <v>349.74900000000002</v>
          </cell>
          <cell r="F29">
            <v>2528.1219999999998</v>
          </cell>
          <cell r="G29">
            <v>3196.2930000000001</v>
          </cell>
          <cell r="H29">
            <v>1733.951</v>
          </cell>
          <cell r="M29">
            <v>2811.567</v>
          </cell>
          <cell r="N29">
            <v>1660.0809999999999</v>
          </cell>
          <cell r="O29">
            <v>1640.213</v>
          </cell>
          <cell r="P29">
            <v>1605.7336</v>
          </cell>
          <cell r="Q29">
            <v>3266.6880000000001</v>
          </cell>
          <cell r="R29">
            <v>6356.9889999999996</v>
          </cell>
          <cell r="S29">
            <v>2106.8240000000001</v>
          </cell>
        </row>
        <row r="30">
          <cell r="B30">
            <v>1289.057</v>
          </cell>
          <cell r="C30">
            <v>2816.174</v>
          </cell>
          <cell r="D30">
            <v>794.75400000000002</v>
          </cell>
          <cell r="E30">
            <v>349.74879999999996</v>
          </cell>
          <cell r="F30">
            <v>3622.6179999999999</v>
          </cell>
          <cell r="G30">
            <v>2660.52</v>
          </cell>
          <cell r="H30">
            <v>218.23400000000001</v>
          </cell>
          <cell r="M30">
            <v>2458.1779999999999</v>
          </cell>
          <cell r="N30">
            <v>1841.5650000000001</v>
          </cell>
          <cell r="O30">
            <v>1499.6469999999999</v>
          </cell>
          <cell r="P30">
            <v>1590.5337999999997</v>
          </cell>
          <cell r="Q30">
            <v>4139.5259999999998</v>
          </cell>
          <cell r="R30">
            <v>4365.2309999999998</v>
          </cell>
          <cell r="S30">
            <v>335.70299999999997</v>
          </cell>
        </row>
        <row r="31">
          <cell r="B31">
            <v>1741.9390000000001</v>
          </cell>
          <cell r="C31">
            <v>1254.52</v>
          </cell>
          <cell r="D31">
            <v>1203.954</v>
          </cell>
          <cell r="E31">
            <v>785.19719999999995</v>
          </cell>
          <cell r="F31">
            <v>2250.1750000000002</v>
          </cell>
          <cell r="G31">
            <v>2234.3240000000001</v>
          </cell>
          <cell r="H31">
            <v>623.21199999999999</v>
          </cell>
          <cell r="M31">
            <v>2570.6579999999999</v>
          </cell>
          <cell r="N31">
            <v>1906.296</v>
          </cell>
          <cell r="O31">
            <v>1724.325</v>
          </cell>
          <cell r="P31">
            <v>1179.8389999999999</v>
          </cell>
          <cell r="Q31">
            <v>3558.0279999999998</v>
          </cell>
          <cell r="R31">
            <v>2901.8910000000001</v>
          </cell>
          <cell r="S31">
            <v>1231.8810000000001</v>
          </cell>
        </row>
        <row r="32">
          <cell r="B32">
            <v>1321.779</v>
          </cell>
          <cell r="C32">
            <v>1022.043</v>
          </cell>
          <cell r="D32">
            <v>902.78700000000003</v>
          </cell>
          <cell r="E32">
            <v>454.24439999999998</v>
          </cell>
          <cell r="F32">
            <v>3118.2420000000002</v>
          </cell>
          <cell r="G32">
            <v>223.50899999999999</v>
          </cell>
          <cell r="H32"/>
          <cell r="M32">
            <v>1969.412</v>
          </cell>
          <cell r="N32">
            <v>1838.8510000000001</v>
          </cell>
          <cell r="O32">
            <v>1156.2619999999999</v>
          </cell>
          <cell r="P32">
            <v>1016.389</v>
          </cell>
          <cell r="Q32">
            <v>3306.6909999999998</v>
          </cell>
          <cell r="R32">
            <v>1041.201</v>
          </cell>
          <cell r="S32"/>
        </row>
        <row r="33">
          <cell r="B33">
            <v>1736.0730000000001</v>
          </cell>
          <cell r="C33">
            <v>1020.654</v>
          </cell>
          <cell r="D33">
            <v>1170.1510000000001</v>
          </cell>
          <cell r="E33">
            <v>313.35820000000001</v>
          </cell>
          <cell r="F33">
            <v>1695.7329999999999</v>
          </cell>
          <cell r="G33">
            <v>744.17499999999995</v>
          </cell>
          <cell r="H33"/>
          <cell r="M33">
            <v>1670.79</v>
          </cell>
          <cell r="N33">
            <v>1252.653</v>
          </cell>
          <cell r="O33">
            <v>1245.7070000000001</v>
          </cell>
          <cell r="P33">
            <v>665.72439999999995</v>
          </cell>
          <cell r="Q33">
            <v>4580.4309999999996</v>
          </cell>
          <cell r="R33">
            <v>551.428</v>
          </cell>
          <cell r="S33"/>
        </row>
        <row r="34">
          <cell r="B34">
            <v>1018.403</v>
          </cell>
          <cell r="C34">
            <v>1198.2529999999999</v>
          </cell>
          <cell r="D34">
            <v>739.51</v>
          </cell>
          <cell r="E34">
            <v>221.334</v>
          </cell>
          <cell r="F34">
            <v>490.41300000000001</v>
          </cell>
          <cell r="G34">
            <v>551.83100000000002</v>
          </cell>
          <cell r="H34"/>
          <cell r="M34">
            <v>1429.2</v>
          </cell>
          <cell r="N34">
            <v>1473.4449999999999</v>
          </cell>
          <cell r="O34">
            <v>938.05799999999999</v>
          </cell>
          <cell r="P34">
            <v>525.08399999999995</v>
          </cell>
          <cell r="Q34">
            <v>3756.18</v>
          </cell>
          <cell r="R34">
            <v>1723.93</v>
          </cell>
          <cell r="S34"/>
        </row>
        <row r="35">
          <cell r="B35">
            <v>705.59100000000001</v>
          </cell>
          <cell r="C35">
            <v>1895.3119999999999</v>
          </cell>
          <cell r="D35">
            <v>1192.443</v>
          </cell>
          <cell r="E35">
            <v>24.073</v>
          </cell>
          <cell r="F35">
            <v>167.416</v>
          </cell>
          <cell r="G35">
            <v>834</v>
          </cell>
          <cell r="H35"/>
          <cell r="M35">
            <v>1538.239</v>
          </cell>
          <cell r="N35">
            <v>1664.2280000000001</v>
          </cell>
          <cell r="O35">
            <v>1017.984</v>
          </cell>
          <cell r="P35">
            <v>287.26140000000004</v>
          </cell>
          <cell r="Q35">
            <v>664.04899999999998</v>
          </cell>
          <cell r="R35">
            <v>1134</v>
          </cell>
          <cell r="S35"/>
        </row>
        <row r="62">
          <cell r="B62">
            <v>147.95699999999999</v>
          </cell>
          <cell r="C62">
            <v>0</v>
          </cell>
          <cell r="D62">
            <v>5.5979999999999999</v>
          </cell>
          <cell r="E62">
            <v>354.90199999999999</v>
          </cell>
          <cell r="F62">
            <v>478.96300000000002</v>
          </cell>
          <cell r="G62">
            <v>4003.6490000000003</v>
          </cell>
          <cell r="H62">
            <v>5367.3969999999999</v>
          </cell>
        </row>
        <row r="63">
          <cell r="B63">
            <v>71.231999999999999</v>
          </cell>
          <cell r="C63">
            <v>20.216000000000001</v>
          </cell>
          <cell r="D63">
            <v>13.614000000000001</v>
          </cell>
          <cell r="E63">
            <v>249.54299999999998</v>
          </cell>
          <cell r="F63">
            <v>92.670999999999992</v>
          </cell>
          <cell r="G63">
            <v>3182.1800000000003</v>
          </cell>
          <cell r="H63">
            <v>1724.66</v>
          </cell>
        </row>
        <row r="64">
          <cell r="B64">
            <v>53.399000000000001</v>
          </cell>
          <cell r="C64">
            <v>82.195999999999998</v>
          </cell>
          <cell r="D64">
            <v>98.34</v>
          </cell>
          <cell r="E64">
            <v>223.56100000000001</v>
          </cell>
          <cell r="F64">
            <v>803.10199999999998</v>
          </cell>
          <cell r="G64">
            <v>4252.5360000000001</v>
          </cell>
          <cell r="H64">
            <v>3420.0169999999998</v>
          </cell>
        </row>
        <row r="65">
          <cell r="B65">
            <v>83.981999999999999</v>
          </cell>
          <cell r="C65">
            <v>28.661999999999999</v>
          </cell>
          <cell r="D65">
            <v>74.709000000000003</v>
          </cell>
          <cell r="E65">
            <v>429.78679999999997</v>
          </cell>
          <cell r="F65">
            <v>398.05200000000002</v>
          </cell>
          <cell r="G65">
            <v>3314.7270000000003</v>
          </cell>
          <cell r="H65">
            <v>704.54900000000009</v>
          </cell>
        </row>
        <row r="66">
          <cell r="B66">
            <v>75.156000000000006</v>
          </cell>
          <cell r="C66">
            <v>79.384</v>
          </cell>
          <cell r="D66">
            <v>53.116</v>
          </cell>
          <cell r="E66">
            <v>265.2568</v>
          </cell>
          <cell r="F66">
            <v>818.07799999999997</v>
          </cell>
          <cell r="G66">
            <v>6872.2350000000006</v>
          </cell>
          <cell r="H66">
            <v>71.822999999999993</v>
          </cell>
        </row>
        <row r="67">
          <cell r="B67">
            <v>62.448</v>
          </cell>
          <cell r="C67">
            <v>14.554</v>
          </cell>
          <cell r="D67">
            <v>79.462999999999994</v>
          </cell>
          <cell r="E67">
            <v>265.2568</v>
          </cell>
          <cell r="F67">
            <v>1739.9580000000001</v>
          </cell>
          <cell r="G67">
            <v>11918.503999999999</v>
          </cell>
          <cell r="H67">
            <v>2759.335</v>
          </cell>
        </row>
        <row r="68">
          <cell r="B68">
            <v>105.223</v>
          </cell>
          <cell r="C68">
            <v>26.46</v>
          </cell>
          <cell r="D68">
            <v>6.0049999999999999</v>
          </cell>
          <cell r="E68">
            <v>236.45679999999999</v>
          </cell>
          <cell r="F68">
            <v>3567.4679999999998</v>
          </cell>
          <cell r="G68">
            <v>5262.8370000000004</v>
          </cell>
          <cell r="H68">
            <v>7</v>
          </cell>
        </row>
        <row r="69">
          <cell r="B69">
            <v>185.01499999999999</v>
          </cell>
          <cell r="C69">
            <v>28.108000000000001</v>
          </cell>
          <cell r="D69">
            <v>0.61099999999999999</v>
          </cell>
          <cell r="E69">
            <v>231.25700000000001</v>
          </cell>
          <cell r="F69">
            <v>3108.31</v>
          </cell>
          <cell r="G69">
            <v>2905.3180000000002</v>
          </cell>
          <cell r="H69">
            <v>2659.4470000000001</v>
          </cell>
        </row>
        <row r="70">
          <cell r="B70">
            <v>30.459</v>
          </cell>
          <cell r="C70">
            <v>27.356999999999999</v>
          </cell>
          <cell r="D70">
            <v>21.565999999999999</v>
          </cell>
          <cell r="E70">
            <v>267.74700000000001</v>
          </cell>
          <cell r="F70">
            <v>4917.8179999999993</v>
          </cell>
          <cell r="G70">
            <v>850.56799999999998</v>
          </cell>
          <cell r="H70">
            <v>0</v>
          </cell>
        </row>
        <row r="71">
          <cell r="B71">
            <v>100.572</v>
          </cell>
          <cell r="C71">
            <v>40.991999999999997</v>
          </cell>
          <cell r="D71">
            <v>45.655999999999999</v>
          </cell>
          <cell r="E71">
            <v>220.10939999999999</v>
          </cell>
          <cell r="F71">
            <v>5074.5560000000005</v>
          </cell>
          <cell r="G71">
            <v>531.11300000000006</v>
          </cell>
          <cell r="H71">
            <v>0</v>
          </cell>
        </row>
        <row r="72">
          <cell r="B72">
            <v>21.251000000000001</v>
          </cell>
          <cell r="C72">
            <v>47.883000000000003</v>
          </cell>
          <cell r="D72">
            <v>6.3730000000000002</v>
          </cell>
          <cell r="E72">
            <v>218.38000000000002</v>
          </cell>
          <cell r="F72">
            <v>5216.4039999999995</v>
          </cell>
          <cell r="G72">
            <v>1321.2810000000002</v>
          </cell>
          <cell r="H72">
            <v>0</v>
          </cell>
        </row>
        <row r="73">
          <cell r="B73">
            <v>35.311999999999998</v>
          </cell>
          <cell r="C73">
            <v>101.29600000000001</v>
          </cell>
          <cell r="D73">
            <v>22.103999999999999</v>
          </cell>
          <cell r="E73">
            <v>142.21100000000001</v>
          </cell>
          <cell r="F73">
            <v>487.88200000000001</v>
          </cell>
          <cell r="G73">
            <v>1185</v>
          </cell>
          <cell r="H73">
            <v>0</v>
          </cell>
        </row>
      </sheetData>
      <sheetData sheetId="2"/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resumen"/>
      <sheetName val="BD Seguros"/>
      <sheetName val="Graph"/>
    </sheetNames>
    <sheetDataSet>
      <sheetData sheetId="0"/>
      <sheetData sheetId="1">
        <row r="4">
          <cell r="B4">
            <v>2011</v>
          </cell>
          <cell r="C4">
            <v>2012</v>
          </cell>
          <cell r="D4">
            <v>2013</v>
          </cell>
          <cell r="E4">
            <v>2014</v>
          </cell>
          <cell r="F4">
            <v>2015</v>
          </cell>
          <cell r="G4">
            <v>2016</v>
          </cell>
          <cell r="H4">
            <v>2017</v>
          </cell>
        </row>
        <row r="5">
          <cell r="A5" t="str">
            <v>Enero</v>
          </cell>
          <cell r="B5">
            <v>106437.38569</v>
          </cell>
          <cell r="C5">
            <v>101807.59618999998</v>
          </cell>
          <cell r="D5">
            <v>111299.99925000002</v>
          </cell>
          <cell r="E5">
            <v>117040.62408999998</v>
          </cell>
          <cell r="F5">
            <v>123214.00207999999</v>
          </cell>
          <cell r="G5">
            <v>133504.03645000001</v>
          </cell>
          <cell r="H5">
            <v>130614.87994999999</v>
          </cell>
          <cell r="L5">
            <v>19243.219509999999</v>
          </cell>
          <cell r="M5">
            <v>19894.187519999999</v>
          </cell>
          <cell r="N5">
            <v>21923.895219999995</v>
          </cell>
          <cell r="O5">
            <v>23556.748540000001</v>
          </cell>
          <cell r="P5">
            <v>25758.07357</v>
          </cell>
          <cell r="Q5">
            <v>26927.995110000003</v>
          </cell>
          <cell r="R5">
            <v>29702.231100000001</v>
          </cell>
        </row>
        <row r="6">
          <cell r="A6" t="str">
            <v>Febrero</v>
          </cell>
          <cell r="B6">
            <v>71131.595789999992</v>
          </cell>
          <cell r="C6">
            <v>82441.042829999991</v>
          </cell>
          <cell r="D6">
            <v>91453.007819999999</v>
          </cell>
          <cell r="E6">
            <v>103058.90745999999</v>
          </cell>
          <cell r="F6">
            <v>98443.33159999999</v>
          </cell>
          <cell r="G6">
            <v>101084.08242000001</v>
          </cell>
          <cell r="H6">
            <v>109897.99509</v>
          </cell>
          <cell r="L6">
            <v>18927.010330000001</v>
          </cell>
          <cell r="M6">
            <v>19258.969920000003</v>
          </cell>
          <cell r="N6">
            <v>20718.717969999991</v>
          </cell>
          <cell r="O6">
            <v>22257.756269999998</v>
          </cell>
          <cell r="P6">
            <v>27571.562989999999</v>
          </cell>
          <cell r="Q6">
            <v>26769.224750000001</v>
          </cell>
          <cell r="R6">
            <v>29379.466160000004</v>
          </cell>
        </row>
        <row r="7">
          <cell r="A7" t="str">
            <v>Marzo</v>
          </cell>
          <cell r="B7">
            <v>85895.632769999997</v>
          </cell>
          <cell r="C7">
            <v>89558.407940000005</v>
          </cell>
          <cell r="D7">
            <v>93987.853959999979</v>
          </cell>
          <cell r="E7">
            <v>102883.52601999999</v>
          </cell>
          <cell r="F7">
            <v>116170.52671999999</v>
          </cell>
          <cell r="G7">
            <v>114052.42587000001</v>
          </cell>
          <cell r="H7">
            <v>120195.61272999999</v>
          </cell>
          <cell r="L7">
            <v>18863.274590000001</v>
          </cell>
          <cell r="M7">
            <v>20611.614260000002</v>
          </cell>
          <cell r="N7">
            <v>21977.671989999995</v>
          </cell>
          <cell r="O7">
            <v>23003.862880000001</v>
          </cell>
          <cell r="P7">
            <v>25331.72609</v>
          </cell>
          <cell r="Q7">
            <v>28273.549489999994</v>
          </cell>
          <cell r="R7">
            <v>30565.211889999999</v>
          </cell>
        </row>
        <row r="8">
          <cell r="A8" t="str">
            <v>Abril</v>
          </cell>
          <cell r="B8">
            <v>86387.026930000007</v>
          </cell>
          <cell r="C8">
            <v>94143.98285</v>
          </cell>
          <cell r="D8">
            <v>101512.3144</v>
          </cell>
          <cell r="E8">
            <v>112143.22137999999</v>
          </cell>
          <cell r="F8">
            <v>107893.77433</v>
          </cell>
          <cell r="G8">
            <v>109663.48421</v>
          </cell>
          <cell r="H8">
            <v>114465.77810000001</v>
          </cell>
          <cell r="L8">
            <v>18523.471460000001</v>
          </cell>
          <cell r="M8">
            <v>19741.55601</v>
          </cell>
          <cell r="N8">
            <v>23868.93406</v>
          </cell>
          <cell r="O8">
            <v>23543.65653</v>
          </cell>
          <cell r="P8">
            <v>25235.53571</v>
          </cell>
          <cell r="Q8">
            <v>29062.20479</v>
          </cell>
          <cell r="R8">
            <v>30543.060399999998</v>
          </cell>
        </row>
        <row r="9">
          <cell r="A9" t="str">
            <v>Mayo</v>
          </cell>
          <cell r="B9">
            <v>83048.27701000002</v>
          </cell>
          <cell r="C9">
            <v>82175.687870000154</v>
          </cell>
          <cell r="D9">
            <v>97196.632259999998</v>
          </cell>
          <cell r="E9">
            <v>112220.39117000002</v>
          </cell>
          <cell r="F9">
            <v>110155.05304</v>
          </cell>
          <cell r="G9">
            <v>108585.21268000001</v>
          </cell>
          <cell r="H9">
            <v>121040.62909000002</v>
          </cell>
          <cell r="L9">
            <v>19090.729799999997</v>
          </cell>
          <cell r="M9">
            <v>20541.620920000001</v>
          </cell>
          <cell r="N9">
            <v>23036.144630000003</v>
          </cell>
          <cell r="O9">
            <v>24902.809359999999</v>
          </cell>
          <cell r="P9">
            <v>27604.079499999996</v>
          </cell>
          <cell r="Q9">
            <v>28680.099620000001</v>
          </cell>
          <cell r="R9">
            <v>35231.453640000007</v>
          </cell>
        </row>
        <row r="10">
          <cell r="A10" t="str">
            <v>Junio</v>
          </cell>
          <cell r="B10">
            <v>79334.159960000005</v>
          </cell>
          <cell r="C10">
            <v>91357.70659999999</v>
          </cell>
          <cell r="D10">
            <v>94319.591429999986</v>
          </cell>
          <cell r="E10">
            <v>110302.07156</v>
          </cell>
          <cell r="F10">
            <v>132153.30965000001</v>
          </cell>
          <cell r="G10">
            <v>126700.61257999999</v>
          </cell>
          <cell r="H10">
            <v>120167.69191000002</v>
          </cell>
          <cell r="L10">
            <v>19988.586510000001</v>
          </cell>
          <cell r="M10">
            <v>21340.842279999997</v>
          </cell>
          <cell r="N10">
            <v>22895.736270000001</v>
          </cell>
          <cell r="O10">
            <v>23994.841970000001</v>
          </cell>
          <cell r="P10">
            <v>27124.81826</v>
          </cell>
          <cell r="Q10">
            <v>28301.719149999997</v>
          </cell>
          <cell r="R10">
            <v>29597.791360000003</v>
          </cell>
        </row>
        <row r="11">
          <cell r="A11" t="str">
            <v>Julio</v>
          </cell>
          <cell r="B11">
            <v>79941.84868000001</v>
          </cell>
          <cell r="C11">
            <v>90352.727103999991</v>
          </cell>
          <cell r="D11">
            <v>107107.36859999999</v>
          </cell>
          <cell r="E11">
            <v>111633.37654</v>
          </cell>
          <cell r="F11">
            <v>120743.70664</v>
          </cell>
          <cell r="G11">
            <v>118174.20394000001</v>
          </cell>
          <cell r="H11">
            <v>122302.53971385598</v>
          </cell>
          <cell r="L11">
            <v>19106.68045</v>
          </cell>
          <cell r="M11">
            <v>21587.541310000001</v>
          </cell>
          <cell r="N11">
            <v>24765.290140000001</v>
          </cell>
          <cell r="O11">
            <v>27112.648229999999</v>
          </cell>
          <cell r="P11">
            <v>28248.24757</v>
          </cell>
          <cell r="Q11">
            <v>29281.006249999999</v>
          </cell>
          <cell r="R11">
            <v>31724.982090000001</v>
          </cell>
        </row>
        <row r="12">
          <cell r="A12" t="str">
            <v>Agosto</v>
          </cell>
          <cell r="B12">
            <v>88924.624939999994</v>
          </cell>
          <cell r="C12">
            <v>98086.154829999985</v>
          </cell>
          <cell r="D12">
            <v>93056.029779999983</v>
          </cell>
          <cell r="E12">
            <v>96909.491900000023</v>
          </cell>
          <cell r="F12">
            <v>103869.55763999998</v>
          </cell>
          <cell r="G12">
            <v>104095.39016</v>
          </cell>
          <cell r="H12">
            <v>107212.988333</v>
          </cell>
          <cell r="L12">
            <v>19189.19184</v>
          </cell>
          <cell r="M12">
            <v>21552.573059999995</v>
          </cell>
          <cell r="N12">
            <v>23901.866450000001</v>
          </cell>
          <cell r="O12">
            <v>24419.96819</v>
          </cell>
          <cell r="P12">
            <v>25687.605810000001</v>
          </cell>
          <cell r="Q12">
            <v>27638.543879999997</v>
          </cell>
          <cell r="R12">
            <v>31140.433370000006</v>
          </cell>
        </row>
        <row r="13">
          <cell r="A13" t="str">
            <v>Septiembre</v>
          </cell>
          <cell r="B13">
            <v>81553.150970000002</v>
          </cell>
          <cell r="C13">
            <v>92258.468659999999</v>
          </cell>
          <cell r="D13">
            <v>102319.96113999998</v>
          </cell>
          <cell r="E13">
            <v>112647.65167299999</v>
          </cell>
          <cell r="F13">
            <v>103256.47693</v>
          </cell>
          <cell r="G13">
            <v>107719.96545</v>
          </cell>
          <cell r="H13"/>
          <cell r="L13">
            <v>18809.68187</v>
          </cell>
          <cell r="M13">
            <v>21320.082110000003</v>
          </cell>
          <cell r="N13">
            <v>24296.557729999997</v>
          </cell>
          <cell r="O13">
            <v>30194.942433000004</v>
          </cell>
          <cell r="P13">
            <v>26105.43922</v>
          </cell>
          <cell r="Q13">
            <v>29324.63667</v>
          </cell>
          <cell r="R13">
            <v>0</v>
          </cell>
        </row>
        <row r="14">
          <cell r="A14" t="str">
            <v>Octubre</v>
          </cell>
          <cell r="B14">
            <v>80429.882840000006</v>
          </cell>
          <cell r="C14">
            <v>85343.547650000008</v>
          </cell>
          <cell r="D14">
            <v>108839.25982999998</v>
          </cell>
          <cell r="E14">
            <v>113459.14852999999</v>
          </cell>
          <cell r="F14">
            <v>121113.02557000001</v>
          </cell>
          <cell r="G14">
            <v>120450.42168000001</v>
          </cell>
          <cell r="H14"/>
          <cell r="L14">
            <v>20737.732949999998</v>
          </cell>
          <cell r="M14">
            <v>21454.97767</v>
          </cell>
          <cell r="N14">
            <v>23538.093379999998</v>
          </cell>
          <cell r="O14">
            <v>27093.892019999999</v>
          </cell>
          <cell r="P14">
            <v>27446.980990000004</v>
          </cell>
          <cell r="Q14">
            <v>29033.592820000002</v>
          </cell>
          <cell r="R14">
            <v>0</v>
          </cell>
        </row>
        <row r="15">
          <cell r="A15" t="str">
            <v>Noviembre</v>
          </cell>
          <cell r="B15">
            <v>92938.527382999993</v>
          </cell>
          <cell r="C15">
            <v>93972.480229999986</v>
          </cell>
          <cell r="D15">
            <v>103422.79889000002</v>
          </cell>
          <cell r="E15">
            <v>95689.986740000008</v>
          </cell>
          <cell r="F15">
            <v>101452.2025</v>
          </cell>
          <cell r="G15">
            <v>94517.955400000006</v>
          </cell>
          <cell r="H15"/>
          <cell r="L15">
            <v>18217.05488</v>
          </cell>
          <cell r="M15">
            <v>21179.127260000001</v>
          </cell>
          <cell r="N15">
            <v>21939.231050000002</v>
          </cell>
          <cell r="O15">
            <v>26373.019849999997</v>
          </cell>
          <cell r="P15">
            <v>25572.514360000001</v>
          </cell>
          <cell r="Q15">
            <v>28112.253230000002</v>
          </cell>
          <cell r="R15">
            <v>0</v>
          </cell>
        </row>
        <row r="16">
          <cell r="A16" t="str">
            <v>Diciembre</v>
          </cell>
          <cell r="B16">
            <v>116734.67641239891</v>
          </cell>
          <cell r="C16">
            <v>137138.01759333332</v>
          </cell>
          <cell r="D16">
            <v>139936.29748299997</v>
          </cell>
          <cell r="E16">
            <v>155066.69631999999</v>
          </cell>
          <cell r="F16">
            <v>150307.68900000004</v>
          </cell>
          <cell r="G16">
            <v>157561.23492999998</v>
          </cell>
          <cell r="H16"/>
          <cell r="L16">
            <v>22925.009579999998</v>
          </cell>
          <cell r="M16">
            <v>26556.364349999989</v>
          </cell>
          <cell r="N16">
            <v>26240.834330000012</v>
          </cell>
          <cell r="O16">
            <v>35046.439230000004</v>
          </cell>
          <cell r="P16">
            <v>31346.516390000001</v>
          </cell>
          <cell r="Q16">
            <v>34745.063840000003</v>
          </cell>
          <cell r="R16">
            <v>0</v>
          </cell>
        </row>
        <row r="24">
          <cell r="L24">
            <v>10441.953939999999</v>
          </cell>
          <cell r="M24">
            <v>10868.050370000001</v>
          </cell>
          <cell r="N24">
            <v>11643.089079999998</v>
          </cell>
          <cell r="O24">
            <v>12547.46852</v>
          </cell>
          <cell r="P24">
            <v>14665.61598</v>
          </cell>
          <cell r="Q24">
            <v>14702.951550000003</v>
          </cell>
          <cell r="R24">
            <v>16616.08077</v>
          </cell>
        </row>
        <row r="25">
          <cell r="L25">
            <v>11162.134</v>
          </cell>
          <cell r="M25">
            <v>10512.354110000002</v>
          </cell>
          <cell r="N25">
            <v>11623.072110000001</v>
          </cell>
          <cell r="O25">
            <v>11810.692660000001</v>
          </cell>
          <cell r="P25">
            <v>13716.948769999999</v>
          </cell>
          <cell r="Q25">
            <v>14284.922620000001</v>
          </cell>
          <cell r="R25">
            <v>16292.994060000006</v>
          </cell>
        </row>
        <row r="26">
          <cell r="L26">
            <v>10209.898539999998</v>
          </cell>
          <cell r="M26">
            <v>10789.994980000001</v>
          </cell>
          <cell r="N26">
            <v>10825.894689999997</v>
          </cell>
          <cell r="O26">
            <v>11701.181550000001</v>
          </cell>
          <cell r="P26">
            <v>12926.24583</v>
          </cell>
          <cell r="Q26">
            <v>15308.543169999995</v>
          </cell>
          <cell r="R26">
            <v>16814.990689999999</v>
          </cell>
        </row>
        <row r="27">
          <cell r="L27">
            <v>10635.830699999999</v>
          </cell>
          <cell r="M27">
            <v>11049.055710000001</v>
          </cell>
          <cell r="N27">
            <v>13583.64567</v>
          </cell>
          <cell r="O27">
            <v>13056.203609999999</v>
          </cell>
          <cell r="P27">
            <v>13364.147790000001</v>
          </cell>
          <cell r="Q27">
            <v>15177.01902</v>
          </cell>
          <cell r="R27">
            <v>17489.97496</v>
          </cell>
        </row>
        <row r="28">
          <cell r="L28">
            <v>10752.627339999999</v>
          </cell>
          <cell r="M28">
            <v>10714.693209999998</v>
          </cell>
          <cell r="N28">
            <v>12178.102710000001</v>
          </cell>
          <cell r="O28">
            <v>13322.692650000001</v>
          </cell>
          <cell r="P28">
            <v>13591.841449999996</v>
          </cell>
          <cell r="Q28">
            <v>15477.05149</v>
          </cell>
          <cell r="R28">
            <v>20560.640460000002</v>
          </cell>
        </row>
        <row r="29">
          <cell r="L29">
            <v>11013.751000000004</v>
          </cell>
          <cell r="M29">
            <v>11565.457199999999</v>
          </cell>
          <cell r="N29">
            <v>12413.646630000001</v>
          </cell>
          <cell r="O29">
            <v>12666.734470000001</v>
          </cell>
          <cell r="P29">
            <v>12858.036109999999</v>
          </cell>
          <cell r="Q29">
            <v>14964.068369999999</v>
          </cell>
          <cell r="R29">
            <v>16927.944760000002</v>
          </cell>
        </row>
        <row r="30">
          <cell r="L30">
            <v>10313.837619999998</v>
          </cell>
          <cell r="M30">
            <v>11536.022090000002</v>
          </cell>
          <cell r="N30">
            <v>12800.78695</v>
          </cell>
          <cell r="O30">
            <v>14990.94613</v>
          </cell>
          <cell r="P30">
            <v>15716.5324</v>
          </cell>
          <cell r="Q30">
            <v>16425.970710000001</v>
          </cell>
          <cell r="R30">
            <v>18193.679850000004</v>
          </cell>
        </row>
        <row r="31">
          <cell r="L31">
            <v>10518.168300000003</v>
          </cell>
          <cell r="M31">
            <v>11200.410649999998</v>
          </cell>
          <cell r="N31">
            <v>11425.77613</v>
          </cell>
          <cell r="O31">
            <v>12631.545410000001</v>
          </cell>
          <cell r="P31">
            <v>14123.082480000003</v>
          </cell>
          <cell r="Q31">
            <v>13995.971629999998</v>
          </cell>
          <cell r="R31">
            <v>16872.19728</v>
          </cell>
        </row>
        <row r="32">
          <cell r="L32">
            <v>10021.04831</v>
          </cell>
          <cell r="M32">
            <v>10976.335400000004</v>
          </cell>
          <cell r="N32">
            <v>14204.954049999997</v>
          </cell>
          <cell r="O32">
            <v>14589.325440000001</v>
          </cell>
          <cell r="P32">
            <v>13302.89471</v>
          </cell>
          <cell r="Q32">
            <v>15542.738009999997</v>
          </cell>
          <cell r="R32"/>
        </row>
        <row r="33">
          <cell r="L33">
            <v>11418.577589999999</v>
          </cell>
          <cell r="M33">
            <v>11179.249810000001</v>
          </cell>
          <cell r="N33">
            <v>12438.029339999999</v>
          </cell>
          <cell r="O33">
            <v>14259.11852</v>
          </cell>
          <cell r="P33">
            <v>14007.921710000001</v>
          </cell>
          <cell r="Q33">
            <v>16603.94988</v>
          </cell>
          <cell r="R33"/>
        </row>
        <row r="34">
          <cell r="L34">
            <v>9295.4983599999978</v>
          </cell>
          <cell r="M34">
            <v>11195.807140000001</v>
          </cell>
          <cell r="N34">
            <v>11665.703090000001</v>
          </cell>
          <cell r="O34">
            <v>15426.628229999998</v>
          </cell>
          <cell r="P34">
            <v>13561.641180000001</v>
          </cell>
          <cell r="Q34">
            <v>15316.983980000001</v>
          </cell>
          <cell r="R34"/>
        </row>
        <row r="35">
          <cell r="L35">
            <v>11725.23792</v>
          </cell>
          <cell r="M35">
            <v>13677.848619999992</v>
          </cell>
          <cell r="N35">
            <v>13340.592140000006</v>
          </cell>
          <cell r="O35">
            <v>15371.51195</v>
          </cell>
          <cell r="P35">
            <v>15901.434380000001</v>
          </cell>
          <cell r="Q35">
            <v>17281.43491</v>
          </cell>
          <cell r="R35"/>
        </row>
        <row r="62">
          <cell r="B62" t="str">
            <v>Etiquetas de columna</v>
          </cell>
        </row>
        <row r="63">
          <cell r="B63">
            <v>2011</v>
          </cell>
          <cell r="C63">
            <v>2012</v>
          </cell>
          <cell r="D63">
            <v>2013</v>
          </cell>
          <cell r="E63">
            <v>2014</v>
          </cell>
          <cell r="F63">
            <v>2015</v>
          </cell>
          <cell r="G63">
            <v>2016</v>
          </cell>
          <cell r="H63">
            <v>2017</v>
          </cell>
        </row>
        <row r="64">
          <cell r="B64">
            <v>14259.322330000001</v>
          </cell>
          <cell r="C64">
            <v>16439.782520000001</v>
          </cell>
          <cell r="D64">
            <v>16498.416670000031</v>
          </cell>
          <cell r="E64">
            <v>18630.929059999999</v>
          </cell>
          <cell r="F64">
            <v>19796.152249999999</v>
          </cell>
          <cell r="G64">
            <v>21459.820269999997</v>
          </cell>
          <cell r="H64">
            <v>24894.946399999997</v>
          </cell>
        </row>
        <row r="65">
          <cell r="B65">
            <v>11061.530439999999</v>
          </cell>
          <cell r="C65">
            <v>13357.644550000001</v>
          </cell>
          <cell r="D65">
            <v>15340.19644</v>
          </cell>
          <cell r="E65">
            <v>17715.759120000002</v>
          </cell>
          <cell r="F65">
            <v>18412.489510000003</v>
          </cell>
          <cell r="G65">
            <v>21265.311689999999</v>
          </cell>
          <cell r="H65">
            <v>22646.582299999995</v>
          </cell>
        </row>
        <row r="66">
          <cell r="B66">
            <v>11635.35648</v>
          </cell>
          <cell r="C66">
            <v>13621.266089999999</v>
          </cell>
          <cell r="D66">
            <v>13072.601000000001</v>
          </cell>
          <cell r="E66">
            <v>17654.924899999998</v>
          </cell>
          <cell r="F66">
            <v>19091.761780000001</v>
          </cell>
          <cell r="G66">
            <v>20926.597150000005</v>
          </cell>
          <cell r="H66">
            <v>23759.432940000002</v>
          </cell>
        </row>
        <row r="67">
          <cell r="B67">
            <v>12965.441720000001</v>
          </cell>
          <cell r="C67">
            <v>13836.35059</v>
          </cell>
          <cell r="D67">
            <v>17041.67123</v>
          </cell>
          <cell r="E67">
            <v>19877.885019999998</v>
          </cell>
          <cell r="F67">
            <v>19128.433579999997</v>
          </cell>
          <cell r="G67">
            <v>21380.450239999998</v>
          </cell>
          <cell r="H67">
            <v>23159.773519999999</v>
          </cell>
        </row>
        <row r="68">
          <cell r="B68">
            <v>12733.410260000002</v>
          </cell>
          <cell r="C68">
            <v>14303.261270000001</v>
          </cell>
          <cell r="D68">
            <v>16485.596890000001</v>
          </cell>
          <cell r="E68">
            <v>17968.031219999997</v>
          </cell>
          <cell r="F68">
            <v>18731.532799999997</v>
          </cell>
          <cell r="G68">
            <v>21139.18521</v>
          </cell>
          <cell r="H68">
            <v>24276.987499999996</v>
          </cell>
        </row>
        <row r="69">
          <cell r="B69">
            <v>12125.05436</v>
          </cell>
          <cell r="C69">
            <v>15144.979069999999</v>
          </cell>
          <cell r="D69">
            <v>16242.198420000001</v>
          </cell>
          <cell r="E69">
            <v>16523.955979999999</v>
          </cell>
          <cell r="F69">
            <v>18526.2683</v>
          </cell>
          <cell r="G69">
            <v>22311.215210000002</v>
          </cell>
          <cell r="H69">
            <v>23493.980620000002</v>
          </cell>
        </row>
        <row r="70">
          <cell r="B70">
            <v>14484.84175</v>
          </cell>
          <cell r="C70">
            <v>15897.846649999998</v>
          </cell>
          <cell r="D70">
            <v>17556.73573</v>
          </cell>
          <cell r="E70">
            <v>18206.255300000001</v>
          </cell>
          <cell r="F70">
            <v>21001.977010000002</v>
          </cell>
          <cell r="G70">
            <v>22130.470170000001</v>
          </cell>
          <cell r="H70">
            <v>25047.62977</v>
          </cell>
        </row>
        <row r="71">
          <cell r="B71">
            <v>13768.527150000002</v>
          </cell>
          <cell r="C71">
            <v>15772.940050000003</v>
          </cell>
          <cell r="D71">
            <v>15431.149900000004</v>
          </cell>
          <cell r="E71">
            <v>18836.72292</v>
          </cell>
          <cell r="F71">
            <v>20057.083129999995</v>
          </cell>
          <cell r="G71">
            <v>21286.377550000001</v>
          </cell>
          <cell r="H71">
            <v>23603.41532</v>
          </cell>
        </row>
        <row r="72">
          <cell r="B72">
            <v>12926.388879999999</v>
          </cell>
          <cell r="C72">
            <v>15568.394180000003</v>
          </cell>
          <cell r="D72">
            <v>18823.920979999999</v>
          </cell>
          <cell r="E72">
            <v>18960.285980000004</v>
          </cell>
          <cell r="F72">
            <v>19167.348629999997</v>
          </cell>
          <cell r="G72">
            <v>21653.967270000005</v>
          </cell>
          <cell r="H72"/>
        </row>
        <row r="73">
          <cell r="B73">
            <v>13029.644779999999</v>
          </cell>
          <cell r="C73">
            <v>14232.569160000001</v>
          </cell>
          <cell r="D73">
            <v>17082.397689999998</v>
          </cell>
          <cell r="E73">
            <v>22118.721510000003</v>
          </cell>
          <cell r="F73">
            <v>22021.394350000002</v>
          </cell>
          <cell r="G73">
            <v>25004.257690000002</v>
          </cell>
          <cell r="H73"/>
        </row>
        <row r="74">
          <cell r="B74">
            <v>13853.133599999997</v>
          </cell>
          <cell r="C74">
            <v>16536.36564</v>
          </cell>
          <cell r="D74">
            <v>17354.005920000003</v>
          </cell>
          <cell r="E74">
            <v>18050.32141</v>
          </cell>
          <cell r="F74">
            <v>18604.67022</v>
          </cell>
          <cell r="G74">
            <v>21167.60916</v>
          </cell>
          <cell r="H74"/>
        </row>
        <row r="75">
          <cell r="B75">
            <v>16097.738950000004</v>
          </cell>
          <cell r="C75">
            <v>16657.225080000004</v>
          </cell>
          <cell r="D75">
            <v>17921.360249999998</v>
          </cell>
          <cell r="E75">
            <v>17904.590579999996</v>
          </cell>
          <cell r="F75">
            <v>22652.213889999999</v>
          </cell>
          <cell r="G75">
            <v>22379.159929999998</v>
          </cell>
          <cell r="H75"/>
        </row>
        <row r="99">
          <cell r="L99">
            <v>19153.534599999999</v>
          </cell>
          <cell r="M99">
            <v>22429.820299999992</v>
          </cell>
          <cell r="N99">
            <v>22951.218180000003</v>
          </cell>
          <cell r="O99">
            <v>25926.797889999998</v>
          </cell>
          <cell r="P99">
            <v>27249.823709999997</v>
          </cell>
          <cell r="Q99">
            <v>27940.078430000001</v>
          </cell>
          <cell r="R99">
            <v>27154.056510000002</v>
          </cell>
        </row>
        <row r="100">
          <cell r="L100">
            <v>16843.22308</v>
          </cell>
          <cell r="M100">
            <v>16471.343439999997</v>
          </cell>
          <cell r="N100">
            <v>18881.793510000007</v>
          </cell>
          <cell r="O100">
            <v>19957.127240000002</v>
          </cell>
          <cell r="P100">
            <v>21154.2477</v>
          </cell>
          <cell r="Q100">
            <v>23275.050049999998</v>
          </cell>
          <cell r="R100">
            <v>23534.129109999998</v>
          </cell>
        </row>
        <row r="101">
          <cell r="L101">
            <v>21913.405209999997</v>
          </cell>
          <cell r="M101">
            <v>21918.371729999999</v>
          </cell>
          <cell r="N101">
            <v>23895.324210000002</v>
          </cell>
          <cell r="O101">
            <v>24134.393749999999</v>
          </cell>
          <cell r="P101">
            <v>26827.663049999999</v>
          </cell>
          <cell r="Q101">
            <v>28239.166389999999</v>
          </cell>
          <cell r="R101">
            <v>28921.595479999996</v>
          </cell>
        </row>
        <row r="102">
          <cell r="L102">
            <v>17255.001459999999</v>
          </cell>
          <cell r="M102">
            <v>20538.481820000001</v>
          </cell>
          <cell r="N102">
            <v>20895.467100000002</v>
          </cell>
          <cell r="O102">
            <v>27285.66</v>
          </cell>
          <cell r="P102">
            <v>28953.245270000003</v>
          </cell>
          <cell r="Q102">
            <v>25918.737439999997</v>
          </cell>
          <cell r="R102">
            <v>26384.073790000006</v>
          </cell>
        </row>
        <row r="103">
          <cell r="L103">
            <v>16521.298459999998</v>
          </cell>
          <cell r="M103">
            <v>18659.697560000157</v>
          </cell>
          <cell r="N103">
            <v>20371.91402</v>
          </cell>
          <cell r="O103">
            <v>21341.101699999999</v>
          </cell>
          <cell r="P103">
            <v>25413.09348</v>
          </cell>
          <cell r="Q103">
            <v>23631.289659999999</v>
          </cell>
          <cell r="R103">
            <v>25347.219219999999</v>
          </cell>
        </row>
        <row r="104">
          <cell r="L104">
            <v>20174.784189999998</v>
          </cell>
          <cell r="M104">
            <v>22056.481269999997</v>
          </cell>
          <cell r="N104">
            <v>22981.819420000003</v>
          </cell>
          <cell r="O104">
            <v>22469.195400000004</v>
          </cell>
          <cell r="P104">
            <v>27761.96643</v>
          </cell>
          <cell r="Q104">
            <v>29076.215229999998</v>
          </cell>
          <cell r="R104">
            <v>29586.64198</v>
          </cell>
        </row>
        <row r="105">
          <cell r="L105">
            <v>15561.220300000001</v>
          </cell>
          <cell r="M105">
            <v>17155.572162999983</v>
          </cell>
          <cell r="N105">
            <v>19246.344140000001</v>
          </cell>
          <cell r="O105">
            <v>21273.572039999999</v>
          </cell>
          <cell r="P105">
            <v>22615.2441</v>
          </cell>
          <cell r="Q105">
            <v>25290.604240000001</v>
          </cell>
          <cell r="R105">
            <v>23314.614669999995</v>
          </cell>
        </row>
        <row r="106">
          <cell r="L106">
            <v>15569.59267</v>
          </cell>
          <cell r="M106">
            <v>18948.960340000005</v>
          </cell>
          <cell r="N106">
            <v>18425.902679999992</v>
          </cell>
          <cell r="O106">
            <v>20884.455680000003</v>
          </cell>
          <cell r="P106">
            <v>23547.367410000003</v>
          </cell>
          <cell r="Q106">
            <v>25213.969940000003</v>
          </cell>
          <cell r="R106">
            <v>25970.721260000002</v>
          </cell>
        </row>
        <row r="107">
          <cell r="L107">
            <v>22539.322980000004</v>
          </cell>
          <cell r="M107">
            <v>23281.483659999994</v>
          </cell>
          <cell r="N107">
            <v>24875.281340000005</v>
          </cell>
          <cell r="O107">
            <v>21327.028019999994</v>
          </cell>
          <cell r="P107">
            <v>25513.38724</v>
          </cell>
          <cell r="Q107">
            <v>26592.101279999999</v>
          </cell>
          <cell r="R107">
            <v>0</v>
          </cell>
        </row>
        <row r="108">
          <cell r="L108">
            <v>16372.747949999999</v>
          </cell>
          <cell r="M108">
            <v>21211.501900000003</v>
          </cell>
          <cell r="N108">
            <v>22085.898420000001</v>
          </cell>
          <cell r="O108">
            <v>25540.503799999999</v>
          </cell>
          <cell r="P108">
            <v>29509.825269999998</v>
          </cell>
          <cell r="Q108">
            <v>31858.654269999999</v>
          </cell>
          <cell r="R108">
            <v>0</v>
          </cell>
        </row>
        <row r="109">
          <cell r="L109">
            <v>16620.535429999996</v>
          </cell>
          <cell r="M109">
            <v>16651.013200000001</v>
          </cell>
          <cell r="N109">
            <v>18684.310760000004</v>
          </cell>
          <cell r="O109">
            <v>19350.29233</v>
          </cell>
          <cell r="P109">
            <v>20875.11349</v>
          </cell>
          <cell r="Q109">
            <v>20123.455429999998</v>
          </cell>
          <cell r="R109">
            <v>0</v>
          </cell>
        </row>
        <row r="110">
          <cell r="L110">
            <v>27725.936750000001</v>
          </cell>
          <cell r="M110">
            <v>30727.219160000004</v>
          </cell>
          <cell r="N110">
            <v>31918.107319999996</v>
          </cell>
          <cell r="O110">
            <v>39150.304880000003</v>
          </cell>
          <cell r="P110">
            <v>42829.756719999998</v>
          </cell>
          <cell r="Q110">
            <v>46899.755539999998</v>
          </cell>
          <cell r="R110">
            <v>0</v>
          </cell>
        </row>
      </sheetData>
      <sheetData sheetId="2"/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resumen"/>
      <sheetName val="Base de datos"/>
      <sheetName val="Graph Lineal Mensual"/>
      <sheetName val="Graph comportamiento mens"/>
      <sheetName val="Graph Barras Transporte Mensual"/>
      <sheetName val="Cuadros Mensual"/>
      <sheetName val="Graph Precios (Segmentado)"/>
      <sheetName val="Graph Comparativa"/>
      <sheetName val="variación"/>
    </sheetNames>
    <sheetDataSet>
      <sheetData sheetId="0"/>
      <sheetData sheetId="1">
        <row r="4">
          <cell r="B4">
            <v>2015</v>
          </cell>
          <cell r="C4">
            <v>2016</v>
          </cell>
          <cell r="D4">
            <v>2017</v>
          </cell>
        </row>
        <row r="5">
          <cell r="A5" t="str">
            <v>Ene</v>
          </cell>
          <cell r="B5">
            <v>8491791.5</v>
          </cell>
          <cell r="C5">
            <v>8988774.5</v>
          </cell>
          <cell r="D5">
            <v>9143634.5</v>
          </cell>
          <cell r="U5">
            <v>139423</v>
          </cell>
          <cell r="V5">
            <v>146002</v>
          </cell>
          <cell r="W5">
            <v>131775</v>
          </cell>
          <cell r="AD5">
            <v>6263108.5</v>
          </cell>
          <cell r="AE5">
            <v>6657572.5</v>
          </cell>
          <cell r="AF5">
            <v>6778073.5</v>
          </cell>
        </row>
        <row r="6">
          <cell r="A6" t="str">
            <v>Feb</v>
          </cell>
          <cell r="B6">
            <v>8472180</v>
          </cell>
          <cell r="C6">
            <v>8841400</v>
          </cell>
          <cell r="D6">
            <v>8925986</v>
          </cell>
          <cell r="U6">
            <v>138901</v>
          </cell>
          <cell r="V6">
            <v>139007</v>
          </cell>
          <cell r="W6">
            <v>131363</v>
          </cell>
          <cell r="AD6">
            <v>6235658</v>
          </cell>
          <cell r="AE6">
            <v>6527578</v>
          </cell>
          <cell r="AF6">
            <v>6611280</v>
          </cell>
        </row>
        <row r="7">
          <cell r="A7" t="str">
            <v>Mar</v>
          </cell>
          <cell r="B7">
            <v>8705392</v>
          </cell>
          <cell r="C7">
            <v>8784719</v>
          </cell>
          <cell r="D7">
            <v>9296251</v>
          </cell>
          <cell r="U7">
            <v>140403</v>
          </cell>
          <cell r="V7">
            <v>136430</v>
          </cell>
          <cell r="W7">
            <v>143421</v>
          </cell>
          <cell r="AD7">
            <v>6416889</v>
          </cell>
          <cell r="AE7">
            <v>6480734</v>
          </cell>
          <cell r="AF7">
            <v>6910668</v>
          </cell>
        </row>
        <row r="8">
          <cell r="A8" t="str">
            <v>Abr</v>
          </cell>
          <cell r="B8">
            <v>8773314</v>
          </cell>
          <cell r="C8">
            <v>9013171.5</v>
          </cell>
          <cell r="D8">
            <v>9181434.5</v>
          </cell>
          <cell r="U8">
            <v>141479</v>
          </cell>
          <cell r="V8">
            <v>136928</v>
          </cell>
          <cell r="W8">
            <v>143134</v>
          </cell>
          <cell r="AD8">
            <v>6479803</v>
          </cell>
          <cell r="AE8">
            <v>6677378.5</v>
          </cell>
          <cell r="AF8">
            <v>6815058.5</v>
          </cell>
        </row>
        <row r="9">
          <cell r="A9" t="str">
            <v>May</v>
          </cell>
          <cell r="B9">
            <v>8508434</v>
          </cell>
          <cell r="C9">
            <v>8911357</v>
          </cell>
          <cell r="D9">
            <v>9143421.5</v>
          </cell>
          <cell r="U9">
            <v>140299</v>
          </cell>
          <cell r="V9">
            <v>142938</v>
          </cell>
          <cell r="W9">
            <v>146984</v>
          </cell>
          <cell r="AD9">
            <v>6258774</v>
          </cell>
          <cell r="AE9">
            <v>6589086</v>
          </cell>
          <cell r="AF9">
            <v>6768689.5</v>
          </cell>
        </row>
        <row r="10">
          <cell r="A10" t="str">
            <v>Jun</v>
          </cell>
          <cell r="B10">
            <v>8582387.5</v>
          </cell>
          <cell r="C10">
            <v>8901188</v>
          </cell>
          <cell r="D10">
            <v>9203966.5</v>
          </cell>
          <cell r="U10">
            <v>144784</v>
          </cell>
          <cell r="V10">
            <v>144993</v>
          </cell>
          <cell r="W10">
            <v>149561</v>
          </cell>
          <cell r="AD10">
            <v>6324712.5</v>
          </cell>
          <cell r="AE10">
            <v>6578590</v>
          </cell>
          <cell r="AF10">
            <v>6833659.5</v>
          </cell>
        </row>
        <row r="11">
          <cell r="A11" t="str">
            <v>Jul</v>
          </cell>
          <cell r="B11">
            <v>8593864.5</v>
          </cell>
          <cell r="C11">
            <v>8881770</v>
          </cell>
          <cell r="D11">
            <v>9373422</v>
          </cell>
          <cell r="U11">
            <v>130693</v>
          </cell>
          <cell r="V11">
            <v>138470</v>
          </cell>
          <cell r="W11">
            <v>149596</v>
          </cell>
          <cell r="AD11">
            <v>6342286.5</v>
          </cell>
          <cell r="AE11">
            <v>6565987.5</v>
          </cell>
          <cell r="AF11">
            <v>6849933.5</v>
          </cell>
        </row>
        <row r="12">
          <cell r="A12" t="str">
            <v>Ago</v>
          </cell>
          <cell r="B12">
            <v>8630296</v>
          </cell>
          <cell r="C12">
            <v>8886577.5</v>
          </cell>
          <cell r="D12">
            <v>9211869</v>
          </cell>
          <cell r="U12">
            <v>126525</v>
          </cell>
          <cell r="V12">
            <v>135671</v>
          </cell>
          <cell r="W12">
            <v>140280</v>
          </cell>
          <cell r="AD12">
            <v>6361990</v>
          </cell>
          <cell r="AE12">
            <v>6581937.5</v>
          </cell>
          <cell r="AF12">
            <v>6789705</v>
          </cell>
        </row>
        <row r="13">
          <cell r="A13" t="str">
            <v>Sept</v>
          </cell>
          <cell r="B13">
            <v>8656708.5</v>
          </cell>
          <cell r="C13">
            <v>8908990</v>
          </cell>
          <cell r="D13">
            <v>9256627</v>
          </cell>
          <cell r="U13">
            <v>140004</v>
          </cell>
          <cell r="V13">
            <v>132615</v>
          </cell>
          <cell r="W13">
            <v>145302</v>
          </cell>
          <cell r="AD13">
            <v>6369768.5</v>
          </cell>
          <cell r="AE13">
            <v>6595357</v>
          </cell>
          <cell r="AF13">
            <v>6823236</v>
          </cell>
        </row>
        <row r="14">
          <cell r="A14" t="str">
            <v>Oct</v>
          </cell>
          <cell r="B14">
            <v>8678195.5</v>
          </cell>
          <cell r="C14">
            <v>8977889.5</v>
          </cell>
          <cell r="D14"/>
          <cell r="U14">
            <v>141266</v>
          </cell>
          <cell r="V14">
            <v>137730</v>
          </cell>
          <cell r="W14"/>
          <cell r="AD14">
            <v>6375470.5</v>
          </cell>
          <cell r="AE14">
            <v>6637649.5</v>
          </cell>
          <cell r="AF14"/>
        </row>
        <row r="15">
          <cell r="A15" t="str">
            <v>Nov</v>
          </cell>
          <cell r="B15">
            <v>8635639</v>
          </cell>
          <cell r="C15">
            <v>8944242.5</v>
          </cell>
          <cell r="D15"/>
          <cell r="U15">
            <v>129717</v>
          </cell>
          <cell r="V15">
            <v>129960</v>
          </cell>
          <cell r="W15"/>
          <cell r="AD15">
            <v>6368343</v>
          </cell>
          <cell r="AE15">
            <v>6618383.5</v>
          </cell>
          <cell r="AF15"/>
        </row>
        <row r="16">
          <cell r="A16" t="str">
            <v>Dic</v>
          </cell>
          <cell r="B16">
            <v>8732330.5</v>
          </cell>
          <cell r="C16">
            <v>8896450</v>
          </cell>
          <cell r="D16"/>
          <cell r="U16">
            <v>138706</v>
          </cell>
          <cell r="V16">
            <v>128943</v>
          </cell>
          <cell r="W16"/>
          <cell r="AD16">
            <v>6432507.5</v>
          </cell>
          <cell r="AE16">
            <v>6580421</v>
          </cell>
          <cell r="AF16"/>
        </row>
        <row r="43">
          <cell r="U43">
            <v>778483.78834999993</v>
          </cell>
          <cell r="V43">
            <v>830412.65</v>
          </cell>
          <cell r="W43">
            <v>858867.42</v>
          </cell>
          <cell r="AL43">
            <v>831971.26817579998</v>
          </cell>
          <cell r="AM43">
            <v>785521.63</v>
          </cell>
          <cell r="AN43">
            <v>846640.83000000007</v>
          </cell>
        </row>
        <row r="44">
          <cell r="U44">
            <v>697894.87844999996</v>
          </cell>
          <cell r="V44">
            <v>801771.88</v>
          </cell>
          <cell r="W44">
            <v>780831.73</v>
          </cell>
          <cell r="AL44">
            <v>731717.16119999997</v>
          </cell>
          <cell r="AM44">
            <v>797805.2300000001</v>
          </cell>
          <cell r="AN44">
            <v>760213.97</v>
          </cell>
        </row>
        <row r="45">
          <cell r="U45">
            <v>806675.64</v>
          </cell>
          <cell r="V45">
            <v>883298.44000000006</v>
          </cell>
          <cell r="W45">
            <v>906801.09999999986</v>
          </cell>
          <cell r="AL45">
            <v>840796.23629999999</v>
          </cell>
          <cell r="AM45">
            <v>875926.08</v>
          </cell>
          <cell r="AN45">
            <v>881192.78999999992</v>
          </cell>
        </row>
        <row r="46">
          <cell r="U46">
            <v>804626.13065999979</v>
          </cell>
          <cell r="V46">
            <v>891313.95</v>
          </cell>
          <cell r="W46">
            <v>879095.15000000014</v>
          </cell>
          <cell r="AL46">
            <v>838900.9598999999</v>
          </cell>
          <cell r="AM46">
            <v>880317.84000000008</v>
          </cell>
          <cell r="AN46">
            <v>854998.97</v>
          </cell>
        </row>
        <row r="47">
          <cell r="U47">
            <v>825974.70739000011</v>
          </cell>
          <cell r="V47">
            <v>883871.28</v>
          </cell>
          <cell r="W47">
            <v>903381.33000000007</v>
          </cell>
          <cell r="AL47">
            <v>866106.89119999984</v>
          </cell>
          <cell r="AM47">
            <v>871080.32000000007</v>
          </cell>
          <cell r="AN47">
            <v>888619.87000000011</v>
          </cell>
        </row>
        <row r="48">
          <cell r="U48">
            <v>809558.60385000019</v>
          </cell>
          <cell r="V48">
            <v>869461.64</v>
          </cell>
          <cell r="W48">
            <v>872872.15999999992</v>
          </cell>
          <cell r="AL48">
            <v>861733.41700000013</v>
          </cell>
          <cell r="AM48">
            <v>859247.47</v>
          </cell>
          <cell r="AN48">
            <v>864486.08</v>
          </cell>
        </row>
        <row r="49">
          <cell r="U49">
            <v>843440.11</v>
          </cell>
          <cell r="V49">
            <v>860287.94000000006</v>
          </cell>
          <cell r="W49">
            <v>897923.41</v>
          </cell>
          <cell r="AL49">
            <v>894455.6451999998</v>
          </cell>
          <cell r="AM49">
            <v>851473.77</v>
          </cell>
          <cell r="AN49">
            <v>887776.23</v>
          </cell>
        </row>
        <row r="50">
          <cell r="U50">
            <v>844077.67999999993</v>
          </cell>
          <cell r="V50">
            <v>889509.87000000023</v>
          </cell>
          <cell r="W50">
            <v>914894.94000000006</v>
          </cell>
          <cell r="AL50">
            <v>883748.97389999998</v>
          </cell>
          <cell r="AM50">
            <v>886574.48742900009</v>
          </cell>
          <cell r="AN50">
            <v>894467.5199999999</v>
          </cell>
        </row>
        <row r="51">
          <cell r="U51">
            <v>816978.1712000001</v>
          </cell>
          <cell r="V51">
            <v>868310.84000000008</v>
          </cell>
          <cell r="W51">
            <v>898116.28999999992</v>
          </cell>
          <cell r="AL51">
            <v>862748.82630000007</v>
          </cell>
          <cell r="AM51">
            <v>867616.19132800004</v>
          </cell>
          <cell r="AN51">
            <v>890167.28999999992</v>
          </cell>
        </row>
        <row r="52">
          <cell r="U52">
            <v>827482.31999999983</v>
          </cell>
          <cell r="V52">
            <v>876546.01841799985</v>
          </cell>
          <cell r="W52"/>
          <cell r="AL52">
            <v>878781.56990000012</v>
          </cell>
          <cell r="AM52">
            <v>934503.29764030012</v>
          </cell>
          <cell r="AN52"/>
        </row>
        <row r="53">
          <cell r="U53">
            <v>755504.25225999998</v>
          </cell>
          <cell r="V53">
            <v>794235.80795299984</v>
          </cell>
          <cell r="W53"/>
          <cell r="AL53">
            <v>799339.06390000007</v>
          </cell>
          <cell r="AM53">
            <v>852146.56607569987</v>
          </cell>
          <cell r="AN53"/>
        </row>
        <row r="54">
          <cell r="U54">
            <v>855899.62280000013</v>
          </cell>
          <cell r="V54">
            <v>871165.00078999996</v>
          </cell>
          <cell r="W54"/>
          <cell r="AL54">
            <v>907838.64119999995</v>
          </cell>
          <cell r="AM54">
            <v>921162.39937159989</v>
          </cell>
          <cell r="AN54"/>
        </row>
        <row r="63">
          <cell r="M63">
            <v>434</v>
          </cell>
          <cell r="N63">
            <v>25094.55</v>
          </cell>
          <cell r="O63">
            <v>0</v>
          </cell>
        </row>
        <row r="64">
          <cell r="M64">
            <v>5800.2</v>
          </cell>
          <cell r="N64">
            <v>13.09</v>
          </cell>
          <cell r="O64">
            <v>1058.5899999999999</v>
          </cell>
        </row>
        <row r="65">
          <cell r="M65">
            <v>5074.8999999999996</v>
          </cell>
          <cell r="N65">
            <v>510</v>
          </cell>
          <cell r="O65">
            <v>4763.32</v>
          </cell>
        </row>
        <row r="66">
          <cell r="M66">
            <v>0</v>
          </cell>
          <cell r="N66">
            <v>60</v>
          </cell>
          <cell r="O66">
            <v>731</v>
          </cell>
        </row>
        <row r="67">
          <cell r="M67">
            <v>2774</v>
          </cell>
          <cell r="N67">
            <v>137.53</v>
          </cell>
          <cell r="O67">
            <v>0</v>
          </cell>
        </row>
        <row r="68">
          <cell r="M68">
            <v>3012.4</v>
          </cell>
          <cell r="N68">
            <v>309.77</v>
          </cell>
          <cell r="O68">
            <v>0</v>
          </cell>
        </row>
        <row r="69">
          <cell r="M69">
            <v>13</v>
          </cell>
          <cell r="N69">
            <v>3894.53</v>
          </cell>
          <cell r="O69">
            <v>0</v>
          </cell>
        </row>
        <row r="70">
          <cell r="M70">
            <v>0</v>
          </cell>
          <cell r="N70">
            <v>0</v>
          </cell>
          <cell r="O70"/>
        </row>
        <row r="71">
          <cell r="M71">
            <v>0</v>
          </cell>
          <cell r="N71">
            <v>0</v>
          </cell>
          <cell r="O71"/>
        </row>
        <row r="72">
          <cell r="M72">
            <v>0</v>
          </cell>
          <cell r="N72">
            <v>0</v>
          </cell>
          <cell r="O72"/>
        </row>
        <row r="73">
          <cell r="M73">
            <v>0</v>
          </cell>
          <cell r="N73">
            <v>0</v>
          </cell>
          <cell r="O73"/>
        </row>
        <row r="74">
          <cell r="M74">
            <v>0</v>
          </cell>
          <cell r="N74">
            <v>0</v>
          </cell>
          <cell r="O74"/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resumen"/>
      <sheetName val="Base de datos"/>
      <sheetName val="Graph Lineal Mensual"/>
      <sheetName val="Graph comportamiento mens"/>
      <sheetName val="Cuadros Mensual"/>
    </sheetNames>
    <sheetDataSet>
      <sheetData sheetId="0"/>
      <sheetData sheetId="1">
        <row r="4">
          <cell r="B4">
            <v>2015</v>
          </cell>
          <cell r="C4">
            <v>2016</v>
          </cell>
          <cell r="D4">
            <v>2017</v>
          </cell>
        </row>
        <row r="5">
          <cell r="A5" t="str">
            <v>Ene</v>
          </cell>
          <cell r="B5">
            <v>34190</v>
          </cell>
          <cell r="C5">
            <v>29941</v>
          </cell>
          <cell r="D5">
            <v>25890</v>
          </cell>
          <cell r="M5">
            <v>34809</v>
          </cell>
          <cell r="N5">
            <v>38246</v>
          </cell>
          <cell r="O5">
            <v>40493</v>
          </cell>
          <cell r="S5"/>
          <cell r="Y5">
            <v>12682.125455004068</v>
          </cell>
          <cell r="Z5">
            <v>13391.759604218334</v>
          </cell>
          <cell r="AA5">
            <v>13521.092999065477</v>
          </cell>
          <cell r="AD5"/>
          <cell r="AE5"/>
          <cell r="AK5">
            <v>1571.07</v>
          </cell>
          <cell r="AL5">
            <v>1628.9659999999999</v>
          </cell>
          <cell r="AM5">
            <v>1746.500528</v>
          </cell>
          <cell r="AP5"/>
          <cell r="AQ5"/>
          <cell r="AU5">
            <v>7398.9329000000007</v>
          </cell>
          <cell r="AV5">
            <v>7471.5108200000004</v>
          </cell>
          <cell r="AW5">
            <v>7577.6945500000002</v>
          </cell>
          <cell r="AZ5"/>
          <cell r="BA5"/>
          <cell r="BF5">
            <v>15428.834530000002</v>
          </cell>
          <cell r="BG5">
            <v>14697.10914</v>
          </cell>
          <cell r="BH5">
            <v>14807.5684</v>
          </cell>
        </row>
        <row r="6">
          <cell r="A6" t="str">
            <v>Feb</v>
          </cell>
          <cell r="B6">
            <v>29386</v>
          </cell>
          <cell r="C6">
            <v>27749</v>
          </cell>
          <cell r="D6">
            <v>24183</v>
          </cell>
          <cell r="M6">
            <v>33869</v>
          </cell>
          <cell r="N6">
            <v>38248</v>
          </cell>
          <cell r="O6">
            <v>37510</v>
          </cell>
          <cell r="S6"/>
          <cell r="Y6">
            <v>11805.92136760957</v>
          </cell>
          <cell r="Z6">
            <v>13311.459796384599</v>
          </cell>
          <cell r="AA6">
            <v>13116.563307832161</v>
          </cell>
          <cell r="AD6"/>
          <cell r="AE6"/>
          <cell r="AK6">
            <v>1177.5256959999997</v>
          </cell>
          <cell r="AL6">
            <v>1290.127</v>
          </cell>
          <cell r="AM6">
            <v>1209.085</v>
          </cell>
          <cell r="AP6"/>
          <cell r="AQ6"/>
          <cell r="AU6">
            <v>6765.7311300000001</v>
          </cell>
          <cell r="AV6">
            <v>7174.8696046000005</v>
          </cell>
          <cell r="AW6">
            <v>6699.7905300000002</v>
          </cell>
          <cell r="AZ6"/>
          <cell r="BA6"/>
          <cell r="BF6">
            <v>13816.691919999999</v>
          </cell>
          <cell r="BG6">
            <v>13524.718849999999</v>
          </cell>
          <cell r="BH6">
            <v>12722.248939999999</v>
          </cell>
        </row>
        <row r="7">
          <cell r="A7" t="str">
            <v>Mar</v>
          </cell>
          <cell r="B7">
            <v>32709</v>
          </cell>
          <cell r="C7">
            <v>28571</v>
          </cell>
          <cell r="D7">
            <v>30479</v>
          </cell>
          <cell r="M7">
            <v>40807</v>
          </cell>
          <cell r="N7">
            <v>42141</v>
          </cell>
          <cell r="O7">
            <v>45474</v>
          </cell>
          <cell r="S7"/>
          <cell r="Y7">
            <v>12940.801384643135</v>
          </cell>
          <cell r="Z7">
            <v>13933.024948750139</v>
          </cell>
          <cell r="AA7">
            <v>14968.259739003588</v>
          </cell>
          <cell r="AD7"/>
          <cell r="AE7"/>
          <cell r="AK7">
            <v>1198.9849999999999</v>
          </cell>
          <cell r="AL7">
            <v>1450.973</v>
          </cell>
          <cell r="AM7">
            <v>1512.846</v>
          </cell>
          <cell r="AP7"/>
          <cell r="AQ7"/>
          <cell r="AU7">
            <v>6652.4713000000002</v>
          </cell>
          <cell r="AV7">
            <v>7204.4761223600008</v>
          </cell>
          <cell r="AW7">
            <v>7406.1284800000003</v>
          </cell>
          <cell r="AZ7"/>
          <cell r="BA7"/>
          <cell r="BF7">
            <v>13107.340189999999</v>
          </cell>
          <cell r="BG7">
            <v>13731.94558</v>
          </cell>
          <cell r="BH7">
            <v>13916.67093</v>
          </cell>
        </row>
        <row r="8">
          <cell r="A8" t="str">
            <v>Abr</v>
          </cell>
          <cell r="B8">
            <v>30603</v>
          </cell>
          <cell r="C8">
            <v>29492</v>
          </cell>
          <cell r="D8">
            <v>24124</v>
          </cell>
          <cell r="M8">
            <v>36395</v>
          </cell>
          <cell r="N8">
            <v>43373</v>
          </cell>
          <cell r="O8">
            <v>39608</v>
          </cell>
          <cell r="S8"/>
          <cell r="Y8">
            <v>12543.128601839364</v>
          </cell>
          <cell r="Z8">
            <v>13532.199492676651</v>
          </cell>
          <cell r="AA8">
            <v>12945.787761223775</v>
          </cell>
          <cell r="AD8"/>
          <cell r="AE8"/>
          <cell r="AK8">
            <v>897.62347999999974</v>
          </cell>
          <cell r="AL8">
            <v>1176.172</v>
          </cell>
          <cell r="AM8">
            <v>1365.914</v>
          </cell>
          <cell r="AP8"/>
          <cell r="AQ8"/>
          <cell r="AU8">
            <v>6656.5229858554821</v>
          </cell>
          <cell r="AV8">
            <v>6751.7993500000002</v>
          </cell>
          <cell r="AW8">
            <v>7327.36438</v>
          </cell>
          <cell r="AZ8"/>
          <cell r="BA8"/>
          <cell r="BF8">
            <v>12611.479650000001</v>
          </cell>
          <cell r="BG8">
            <v>12520.02183</v>
          </cell>
          <cell r="BH8">
            <v>13531.165620000002</v>
          </cell>
        </row>
        <row r="9">
          <cell r="A9" t="str">
            <v>May</v>
          </cell>
          <cell r="B9">
            <v>33474</v>
          </cell>
          <cell r="C9">
            <v>25705</v>
          </cell>
          <cell r="D9">
            <v>28223</v>
          </cell>
          <cell r="M9">
            <v>41496</v>
          </cell>
          <cell r="N9">
            <v>45542</v>
          </cell>
          <cell r="O9">
            <v>45016</v>
          </cell>
          <cell r="S9"/>
          <cell r="Y9">
            <v>12117.664288444979</v>
          </cell>
          <cell r="Z9">
            <v>13095.628935190396</v>
          </cell>
          <cell r="AA9">
            <v>13968</v>
          </cell>
          <cell r="AD9"/>
          <cell r="AE9"/>
          <cell r="AK9">
            <v>1337.4349999999999</v>
          </cell>
          <cell r="AL9">
            <v>1749.6890000000001</v>
          </cell>
          <cell r="AM9">
            <v>1631.4760000000001</v>
          </cell>
          <cell r="AP9"/>
          <cell r="AQ9"/>
          <cell r="AU9">
            <v>6865.2363399999995</v>
          </cell>
          <cell r="AV9">
            <v>7371.9613200000003</v>
          </cell>
          <cell r="AW9">
            <v>8066.67263</v>
          </cell>
          <cell r="AZ9"/>
          <cell r="BA9"/>
          <cell r="BF9">
            <v>13916.33927</v>
          </cell>
          <cell r="BG9">
            <v>14122.893410000001</v>
          </cell>
          <cell r="BH9">
            <v>15829.84649</v>
          </cell>
        </row>
        <row r="10">
          <cell r="A10" t="str">
            <v>Jun</v>
          </cell>
          <cell r="B10">
            <v>31096</v>
          </cell>
          <cell r="C10">
            <v>27550</v>
          </cell>
          <cell r="D10">
            <v>27226</v>
          </cell>
          <cell r="M10">
            <v>42248</v>
          </cell>
          <cell r="N10">
            <v>43233</v>
          </cell>
          <cell r="O10">
            <v>42104</v>
          </cell>
          <cell r="S10"/>
          <cell r="Y10">
            <v>12358.34426560461</v>
          </cell>
          <cell r="Z10">
            <v>12824.97232739933</v>
          </cell>
          <cell r="AA10">
            <v>13410</v>
          </cell>
          <cell r="AD10"/>
          <cell r="AE10"/>
          <cell r="AK10">
            <v>1433.7439999999999</v>
          </cell>
          <cell r="AL10">
            <v>1813.278</v>
          </cell>
          <cell r="AM10">
            <v>1652.1661119999999</v>
          </cell>
          <cell r="AP10"/>
          <cell r="AQ10"/>
          <cell r="AU10">
            <v>7426.47613</v>
          </cell>
          <cell r="AV10">
            <v>7541.13683416</v>
          </cell>
          <cell r="AW10">
            <v>7950.5004801499999</v>
          </cell>
          <cell r="AZ10"/>
          <cell r="BA10"/>
          <cell r="BF10">
            <v>15368.81746</v>
          </cell>
          <cell r="BG10">
            <v>15782.3295</v>
          </cell>
          <cell r="BH10">
            <v>15843.418800000001</v>
          </cell>
        </row>
        <row r="11">
          <cell r="A11" t="str">
            <v>Jul</v>
          </cell>
          <cell r="B11">
            <v>33671</v>
          </cell>
          <cell r="C11">
            <v>27911</v>
          </cell>
          <cell r="D11">
            <v>26421</v>
          </cell>
          <cell r="M11">
            <v>41959</v>
          </cell>
          <cell r="N11">
            <v>44122</v>
          </cell>
          <cell r="O11">
            <v>43964</v>
          </cell>
          <cell r="S11"/>
          <cell r="Y11">
            <v>13030.119421231826</v>
          </cell>
          <cell r="Z11">
            <v>12958.977109369187</v>
          </cell>
          <cell r="AA11">
            <v>13221</v>
          </cell>
          <cell r="AD11"/>
          <cell r="AE11"/>
          <cell r="AK11">
            <v>1666.671</v>
          </cell>
          <cell r="AL11">
            <v>2116.116</v>
          </cell>
          <cell r="AM11">
            <v>1842.1559999999999</v>
          </cell>
          <cell r="AP11"/>
          <cell r="AQ11"/>
          <cell r="AU11">
            <v>7596.9617300000009</v>
          </cell>
          <cell r="AV11">
            <v>8640.174570000001</v>
          </cell>
          <cell r="AW11">
            <v>7645.6766100000004</v>
          </cell>
          <cell r="AZ11"/>
          <cell r="BA11"/>
          <cell r="BF11">
            <v>15696.082450000002</v>
          </cell>
          <cell r="BG11">
            <v>15526.917310000001</v>
          </cell>
          <cell r="BH11">
            <v>16840.3043</v>
          </cell>
        </row>
        <row r="12">
          <cell r="A12" t="str">
            <v>Ago</v>
          </cell>
          <cell r="B12">
            <v>30363</v>
          </cell>
          <cell r="C12">
            <v>27700</v>
          </cell>
          <cell r="D12">
            <v>27686</v>
          </cell>
          <cell r="M12">
            <v>42149</v>
          </cell>
          <cell r="N12">
            <v>47061</v>
          </cell>
          <cell r="O12">
            <v>48971</v>
          </cell>
          <cell r="S12"/>
          <cell r="Y12">
            <v>13199.307348758608</v>
          </cell>
          <cell r="Z12">
            <v>14407.181315512085</v>
          </cell>
          <cell r="AA12">
            <v>14568</v>
          </cell>
          <cell r="AD12"/>
          <cell r="AE12"/>
          <cell r="AK12">
            <v>1768.799</v>
          </cell>
          <cell r="AL12">
            <v>1590.3489999999999</v>
          </cell>
          <cell r="AM12">
            <v>1847.3150000000001</v>
          </cell>
          <cell r="AP12"/>
          <cell r="AQ12"/>
          <cell r="AU12">
            <v>7304.7260099999994</v>
          </cell>
          <cell r="AV12">
            <v>7552.3318300000001</v>
          </cell>
          <cell r="AW12">
            <v>7878.862430000001</v>
          </cell>
          <cell r="AZ12"/>
          <cell r="BA12"/>
          <cell r="BF12">
            <v>16639.82922</v>
          </cell>
          <cell r="BG12">
            <v>16651.552680000001</v>
          </cell>
          <cell r="BH12">
            <v>15941.711700000002</v>
          </cell>
        </row>
        <row r="13">
          <cell r="A13" t="str">
            <v>Sept</v>
          </cell>
          <cell r="B13">
            <v>29191</v>
          </cell>
          <cell r="C13">
            <v>25754</v>
          </cell>
          <cell r="D13">
            <v>27257</v>
          </cell>
          <cell r="M13">
            <v>41219</v>
          </cell>
          <cell r="N13">
            <v>43903</v>
          </cell>
          <cell r="O13">
            <v>48545</v>
          </cell>
          <cell r="S13"/>
          <cell r="Y13">
            <v>12912.364154931129</v>
          </cell>
          <cell r="Z13">
            <v>13738.889198435321</v>
          </cell>
          <cell r="AA13"/>
          <cell r="AD13"/>
          <cell r="AE13"/>
          <cell r="AK13">
            <v>1670.317</v>
          </cell>
          <cell r="AL13">
            <v>1590.7059999999999</v>
          </cell>
          <cell r="AM13">
            <v>1535.5730000000001</v>
          </cell>
          <cell r="AP13"/>
          <cell r="AQ13"/>
          <cell r="AU13">
            <v>7276.7439999999997</v>
          </cell>
          <cell r="AV13">
            <v>7019.8389768219995</v>
          </cell>
          <cell r="AW13">
            <v>7255.0841300000002</v>
          </cell>
          <cell r="AZ13"/>
          <cell r="BA13"/>
          <cell r="BF13">
            <v>15157.004140000001</v>
          </cell>
          <cell r="BG13">
            <v>14465.530532000001</v>
          </cell>
          <cell r="BH13">
            <v>14889.966339999999</v>
          </cell>
        </row>
        <row r="14">
          <cell r="A14" t="str">
            <v>Oct</v>
          </cell>
          <cell r="B14">
            <v>31042</v>
          </cell>
          <cell r="C14">
            <v>25962</v>
          </cell>
          <cell r="D14"/>
          <cell r="M14">
            <v>43508</v>
          </cell>
          <cell r="N14">
            <v>46468</v>
          </cell>
          <cell r="O14"/>
          <cell r="S14"/>
          <cell r="Y14">
            <v>13925</v>
          </cell>
          <cell r="Z14">
            <v>14396</v>
          </cell>
          <cell r="AA14"/>
          <cell r="AD14"/>
          <cell r="AE14"/>
          <cell r="AK14">
            <v>1979.3</v>
          </cell>
          <cell r="AL14">
            <v>1768.3320000000001</v>
          </cell>
          <cell r="AM14"/>
          <cell r="AP14"/>
          <cell r="AQ14"/>
          <cell r="AU14">
            <v>7297.6478500000003</v>
          </cell>
          <cell r="AV14">
            <v>6864.9736900000007</v>
          </cell>
          <cell r="AW14"/>
          <cell r="AZ14"/>
          <cell r="BA14"/>
          <cell r="BF14">
            <v>15427.538790000001</v>
          </cell>
          <cell r="BG14">
            <v>14740.540120000001</v>
          </cell>
          <cell r="BH14"/>
        </row>
        <row r="15">
          <cell r="A15" t="str">
            <v>Nov</v>
          </cell>
          <cell r="B15">
            <v>27588</v>
          </cell>
          <cell r="C15">
            <v>24837</v>
          </cell>
          <cell r="D15"/>
          <cell r="M15">
            <v>38536</v>
          </cell>
          <cell r="N15">
            <v>44687</v>
          </cell>
          <cell r="O15"/>
          <cell r="S15"/>
          <cell r="Y15">
            <v>12468</v>
          </cell>
          <cell r="Z15">
            <v>12876</v>
          </cell>
          <cell r="AA15"/>
          <cell r="AD15"/>
          <cell r="AE15"/>
          <cell r="AK15">
            <v>2182.1550000000002</v>
          </cell>
          <cell r="AL15">
            <v>1734.652</v>
          </cell>
          <cell r="AM15"/>
          <cell r="AP15"/>
          <cell r="AQ15"/>
          <cell r="AU15">
            <v>7055.9634999999998</v>
          </cell>
          <cell r="AV15">
            <v>6711.1586400000006</v>
          </cell>
          <cell r="AW15"/>
          <cell r="AZ15"/>
          <cell r="BA15"/>
          <cell r="BF15">
            <v>15400.02234</v>
          </cell>
          <cell r="BG15">
            <v>13722.016380000001</v>
          </cell>
          <cell r="BH15"/>
        </row>
        <row r="16">
          <cell r="A16" t="str">
            <v>Dic</v>
          </cell>
          <cell r="B16">
            <v>29495</v>
          </cell>
          <cell r="C16">
            <v>26114</v>
          </cell>
          <cell r="D16"/>
          <cell r="M16">
            <v>48866</v>
          </cell>
          <cell r="N16">
            <v>53360</v>
          </cell>
          <cell r="O16"/>
          <cell r="S16"/>
          <cell r="Y16">
            <v>13803</v>
          </cell>
          <cell r="Z16">
            <v>15693</v>
          </cell>
          <cell r="AA16"/>
          <cell r="AD16"/>
          <cell r="AE16"/>
          <cell r="AK16">
            <v>1492.3240000000001</v>
          </cell>
          <cell r="AL16">
            <v>1557.75</v>
          </cell>
          <cell r="AM16"/>
          <cell r="AP16"/>
          <cell r="AQ16"/>
          <cell r="AU16">
            <v>7632.8809199999996</v>
          </cell>
          <cell r="AV16">
            <v>7001.9008600000006</v>
          </cell>
          <cell r="AW16"/>
          <cell r="AZ16"/>
          <cell r="BA16"/>
          <cell r="BF16">
            <v>15750.671420000001</v>
          </cell>
          <cell r="BG16">
            <v>14225.69874</v>
          </cell>
          <cell r="BH16"/>
        </row>
        <row r="24">
          <cell r="B24">
            <v>1163</v>
          </cell>
          <cell r="C24">
            <v>829.73467200000005</v>
          </cell>
          <cell r="D24">
            <v>856.92700000000002</v>
          </cell>
          <cell r="M24">
            <v>22568</v>
          </cell>
          <cell r="N24">
            <v>27757.504529705217</v>
          </cell>
          <cell r="O24">
            <v>25658.244427962571</v>
          </cell>
          <cell r="S24"/>
          <cell r="Y24">
            <v>657.27891156462579</v>
          </cell>
          <cell r="Z24">
            <v>3155.6916099773243</v>
          </cell>
          <cell r="AA24">
            <v>320.58956916099771</v>
          </cell>
          <cell r="AD24"/>
          <cell r="AE24"/>
          <cell r="AU24">
            <v>24486.412</v>
          </cell>
          <cell r="AV24">
            <v>25522.760999999999</v>
          </cell>
          <cell r="AW24">
            <v>24999.984</v>
          </cell>
          <cell r="AZ24"/>
          <cell r="BA24"/>
          <cell r="BF24">
            <v>470.98700000000002</v>
          </cell>
          <cell r="BG24">
            <v>530.71100000000001</v>
          </cell>
          <cell r="BH24">
            <v>442.2</v>
          </cell>
        </row>
        <row r="25">
          <cell r="B25">
            <v>970</v>
          </cell>
          <cell r="C25">
            <v>917.59500000000003</v>
          </cell>
          <cell r="D25">
            <v>991.93299999999999</v>
          </cell>
          <cell r="M25">
            <v>52130</v>
          </cell>
          <cell r="N25">
            <v>53637.427871201813</v>
          </cell>
          <cell r="O25">
            <v>56034.500031780401</v>
          </cell>
          <cell r="S25"/>
          <cell r="Y25">
            <v>5419.8639455782313</v>
          </cell>
          <cell r="Z25">
            <v>7976.3265306122448</v>
          </cell>
          <cell r="AA25">
            <v>3116.8253968253966</v>
          </cell>
          <cell r="AD25"/>
          <cell r="AE25"/>
          <cell r="AU25">
            <v>21090.954000000002</v>
          </cell>
          <cell r="AV25">
            <v>21442.036</v>
          </cell>
          <cell r="AW25">
            <v>23252.09</v>
          </cell>
          <cell r="AZ25"/>
          <cell r="BA25"/>
          <cell r="BF25">
            <v>432.79500000000002</v>
          </cell>
          <cell r="BG25">
            <v>398.09899999999999</v>
          </cell>
          <cell r="BH25">
            <v>409.702</v>
          </cell>
        </row>
        <row r="26">
          <cell r="B26">
            <v>1054</v>
          </cell>
          <cell r="C26">
            <v>1038.5070000000001</v>
          </cell>
          <cell r="D26">
            <v>940.577</v>
          </cell>
          <cell r="M26">
            <v>66670</v>
          </cell>
          <cell r="N26">
            <v>55047.011185487529</v>
          </cell>
          <cell r="O26">
            <v>61647.751930332524</v>
          </cell>
          <cell r="S26"/>
          <cell r="Y26">
            <v>10387.392290249432</v>
          </cell>
          <cell r="Z26">
            <v>8702.5850340136058</v>
          </cell>
          <cell r="AA26">
            <v>8411.1564625850333</v>
          </cell>
          <cell r="AD26"/>
          <cell r="AE26"/>
          <cell r="AU26">
            <v>25631.907999999999</v>
          </cell>
          <cell r="AV26">
            <v>17511.899000000001</v>
          </cell>
          <cell r="AW26">
            <v>24770.213</v>
          </cell>
          <cell r="AZ26"/>
          <cell r="BA26"/>
          <cell r="BF26">
            <v>503.94200000000001</v>
          </cell>
          <cell r="BG26">
            <v>389.19299999999998</v>
          </cell>
          <cell r="BH26">
            <v>507.05700000000002</v>
          </cell>
        </row>
        <row r="27">
          <cell r="B27">
            <v>1000</v>
          </cell>
          <cell r="C27">
            <v>1130.96</v>
          </cell>
          <cell r="D27">
            <v>760.46199999999999</v>
          </cell>
          <cell r="M27">
            <v>25042</v>
          </cell>
          <cell r="N27">
            <v>29873</v>
          </cell>
          <cell r="O27">
            <v>17290.272374600245</v>
          </cell>
          <cell r="S27"/>
          <cell r="Y27">
            <v>5895.0566893424038</v>
          </cell>
          <cell r="Z27">
            <v>3635.4340136054425</v>
          </cell>
          <cell r="AA27">
            <v>6671.8820861678005</v>
          </cell>
          <cell r="AD27"/>
          <cell r="AE27"/>
          <cell r="AU27">
            <v>18988.886999999999</v>
          </cell>
          <cell r="AV27">
            <v>20337.758999999998</v>
          </cell>
          <cell r="AW27">
            <v>24081.574000000001</v>
          </cell>
          <cell r="AZ27"/>
          <cell r="BA27"/>
          <cell r="BF27">
            <v>392.21800000000002</v>
          </cell>
          <cell r="BG27">
            <v>357.178</v>
          </cell>
          <cell r="BH27">
            <v>292.50299999999999</v>
          </cell>
        </row>
        <row r="28">
          <cell r="B28">
            <v>958</v>
          </cell>
          <cell r="C28">
            <v>1069.6790000000001</v>
          </cell>
          <cell r="D28">
            <v>842.16800000000001</v>
          </cell>
          <cell r="M28">
            <v>4084</v>
          </cell>
          <cell r="N28">
            <v>0</v>
          </cell>
          <cell r="O28">
            <v>0</v>
          </cell>
          <cell r="S28"/>
          <cell r="Y28">
            <v>765.21541950113374</v>
          </cell>
          <cell r="Z28">
            <v>0</v>
          </cell>
          <cell r="AA28">
            <v>69.750566893424036</v>
          </cell>
          <cell r="AD28"/>
          <cell r="AE28"/>
          <cell r="AU28">
            <v>22901.072</v>
          </cell>
          <cell r="AV28">
            <v>25851.774000000001</v>
          </cell>
          <cell r="AW28">
            <v>27231.205000000002</v>
          </cell>
          <cell r="AZ28"/>
          <cell r="BA28"/>
          <cell r="BF28">
            <v>252.732</v>
          </cell>
          <cell r="BG28">
            <v>311.62599999999998</v>
          </cell>
          <cell r="BH28">
            <v>321.50400000000002</v>
          </cell>
        </row>
        <row r="29">
          <cell r="B29">
            <v>963</v>
          </cell>
          <cell r="C29">
            <v>923.50400000000002</v>
          </cell>
          <cell r="D29">
            <v>951.98299999999995</v>
          </cell>
          <cell r="M29">
            <v>0</v>
          </cell>
          <cell r="N29">
            <v>0</v>
          </cell>
          <cell r="O29">
            <v>0</v>
          </cell>
          <cell r="S29"/>
          <cell r="Y29">
            <v>115.91836734693877</v>
          </cell>
          <cell r="Z29">
            <v>0</v>
          </cell>
          <cell r="AA29">
            <v>46.621315192743765</v>
          </cell>
          <cell r="AD29"/>
          <cell r="AE29"/>
          <cell r="AU29">
            <v>20112.330999999998</v>
          </cell>
          <cell r="AV29">
            <v>21801.254000000001</v>
          </cell>
          <cell r="AW29">
            <v>26147.254000000001</v>
          </cell>
          <cell r="AZ29"/>
          <cell r="BA29"/>
          <cell r="BF29">
            <v>393.22500000000002</v>
          </cell>
          <cell r="BG29">
            <v>298.29199999999997</v>
          </cell>
          <cell r="BH29">
            <v>451.779</v>
          </cell>
        </row>
        <row r="30">
          <cell r="B30">
            <v>999</v>
          </cell>
          <cell r="C30">
            <v>1083.461</v>
          </cell>
          <cell r="D30">
            <v>1014.202</v>
          </cell>
          <cell r="M30">
            <v>0</v>
          </cell>
          <cell r="N30">
            <v>0</v>
          </cell>
          <cell r="O30">
            <v>0</v>
          </cell>
          <cell r="S30"/>
          <cell r="Y30">
            <v>0</v>
          </cell>
          <cell r="Z30">
            <v>0</v>
          </cell>
          <cell r="AA30">
            <v>0</v>
          </cell>
          <cell r="AD30"/>
          <cell r="AE30"/>
          <cell r="AU30">
            <v>14068.85</v>
          </cell>
          <cell r="AV30">
            <v>19315.637999999999</v>
          </cell>
          <cell r="AW30">
            <v>24277.018</v>
          </cell>
          <cell r="AZ30"/>
          <cell r="BA30"/>
          <cell r="BF30">
            <v>383.62200000000001</v>
          </cell>
          <cell r="BG30">
            <v>129.79400000000001</v>
          </cell>
          <cell r="BH30">
            <v>417.41</v>
          </cell>
        </row>
        <row r="31">
          <cell r="B31">
            <v>941</v>
          </cell>
          <cell r="C31">
            <v>1035.172</v>
          </cell>
          <cell r="D31">
            <v>964.46500000000003</v>
          </cell>
          <cell r="M31">
            <v>0</v>
          </cell>
          <cell r="N31">
            <v>0</v>
          </cell>
          <cell r="O31">
            <v>0</v>
          </cell>
          <cell r="S31"/>
          <cell r="Y31">
            <v>0</v>
          </cell>
          <cell r="Z31">
            <v>0</v>
          </cell>
          <cell r="AA31">
            <v>0</v>
          </cell>
          <cell r="AD31"/>
          <cell r="AE31"/>
          <cell r="AU31">
            <v>20083.028999999999</v>
          </cell>
          <cell r="AV31">
            <v>22442.899000000001</v>
          </cell>
          <cell r="AW31">
            <v>22182.146000000001</v>
          </cell>
          <cell r="AZ31"/>
          <cell r="BA31"/>
          <cell r="BF31">
            <v>330.17899999999997</v>
          </cell>
          <cell r="BG31">
            <v>246.32300000000001</v>
          </cell>
          <cell r="BH31">
            <v>339.72199999999998</v>
          </cell>
        </row>
        <row r="32">
          <cell r="B32">
            <v>947</v>
          </cell>
          <cell r="C32">
            <v>1022.028</v>
          </cell>
          <cell r="D32"/>
          <cell r="M32">
            <v>0</v>
          </cell>
          <cell r="N32">
            <v>0</v>
          </cell>
          <cell r="O32">
            <v>0</v>
          </cell>
          <cell r="S32"/>
          <cell r="Y32">
            <v>0</v>
          </cell>
          <cell r="Z32">
            <v>0</v>
          </cell>
          <cell r="AA32">
            <v>0</v>
          </cell>
          <cell r="AD32"/>
          <cell r="AE32"/>
          <cell r="AU32">
            <v>25974.16</v>
          </cell>
          <cell r="AV32">
            <v>25561.661</v>
          </cell>
          <cell r="AW32">
            <v>22815.309000000001</v>
          </cell>
          <cell r="AZ32"/>
          <cell r="BA32"/>
          <cell r="BF32">
            <v>265.79000000000002</v>
          </cell>
          <cell r="BG32">
            <v>95.602000000000004</v>
          </cell>
          <cell r="BH32">
            <v>286.58100000000002</v>
          </cell>
        </row>
        <row r="33">
          <cell r="B33">
            <v>919</v>
          </cell>
          <cell r="C33">
            <v>899.80100000000004</v>
          </cell>
          <cell r="D33"/>
          <cell r="M33">
            <v>0</v>
          </cell>
          <cell r="N33">
            <v>0</v>
          </cell>
          <cell r="O33"/>
          <cell r="S33"/>
          <cell r="Y33">
            <v>0</v>
          </cell>
          <cell r="Z33">
            <v>0</v>
          </cell>
          <cell r="AA33"/>
          <cell r="AD33"/>
          <cell r="AE33"/>
          <cell r="AU33">
            <v>24483.608</v>
          </cell>
          <cell r="AV33">
            <v>26397.409</v>
          </cell>
          <cell r="AW33"/>
          <cell r="AZ33"/>
          <cell r="BA33"/>
          <cell r="BF33">
            <v>380.01900000000001</v>
          </cell>
          <cell r="BG33">
            <v>585.46900000000005</v>
          </cell>
          <cell r="BH33"/>
        </row>
        <row r="34">
          <cell r="B34">
            <v>966</v>
          </cell>
          <cell r="C34">
            <v>937.89</v>
          </cell>
          <cell r="D34"/>
          <cell r="M34">
            <v>0</v>
          </cell>
          <cell r="N34">
            <v>0</v>
          </cell>
          <cell r="O34"/>
          <cell r="S34"/>
          <cell r="Y34">
            <v>26.077097505668934</v>
          </cell>
          <cell r="Z34">
            <v>0</v>
          </cell>
          <cell r="AA34"/>
          <cell r="AD34"/>
          <cell r="AE34"/>
          <cell r="AU34">
            <v>24378.474999999999</v>
          </cell>
          <cell r="AV34">
            <v>24462.485000000001</v>
          </cell>
          <cell r="AW34"/>
          <cell r="AZ34"/>
          <cell r="BA34"/>
          <cell r="BF34">
            <v>448.17399999999998</v>
          </cell>
          <cell r="BG34">
            <v>304.02</v>
          </cell>
          <cell r="BH34"/>
        </row>
        <row r="35">
          <cell r="B35">
            <v>841</v>
          </cell>
          <cell r="C35">
            <v>721.57600000000002</v>
          </cell>
          <cell r="D35"/>
          <cell r="M35">
            <v>0</v>
          </cell>
          <cell r="N35">
            <v>0</v>
          </cell>
          <cell r="O35"/>
          <cell r="S35"/>
          <cell r="Y35">
            <v>27.66439909297052</v>
          </cell>
          <cell r="Z35">
            <v>0</v>
          </cell>
          <cell r="AA35"/>
          <cell r="AD35"/>
          <cell r="AE35"/>
          <cell r="AU35">
            <v>25386.505000000001</v>
          </cell>
          <cell r="AV35">
            <v>24017.062000000002</v>
          </cell>
          <cell r="AW35"/>
          <cell r="AZ35"/>
          <cell r="BA35"/>
          <cell r="BF35">
            <v>427.88200000000001</v>
          </cell>
          <cell r="BG35">
            <v>423.69600000000003</v>
          </cell>
          <cell r="BH35"/>
        </row>
        <row r="43">
          <cell r="B43">
            <v>693.30100000000004</v>
          </cell>
          <cell r="C43">
            <v>536.33500000000004</v>
          </cell>
          <cell r="D43">
            <v>366.2</v>
          </cell>
          <cell r="M43">
            <v>188.58</v>
          </cell>
          <cell r="N43">
            <v>188.17699999999999</v>
          </cell>
          <cell r="O43">
            <v>124.813</v>
          </cell>
          <cell r="S43"/>
          <cell r="AK43">
            <v>22483</v>
          </cell>
          <cell r="AL43">
            <v>23752</v>
          </cell>
          <cell r="AM43">
            <v>20601.862226564943</v>
          </cell>
          <cell r="AP43"/>
          <cell r="AQ43"/>
          <cell r="AU43">
            <v>647</v>
          </cell>
          <cell r="AV43">
            <v>696.5</v>
          </cell>
          <cell r="AW43">
            <v>869.5</v>
          </cell>
          <cell r="AZ43"/>
          <cell r="BA43"/>
        </row>
        <row r="44">
          <cell r="B44">
            <v>449.59</v>
          </cell>
          <cell r="C44">
            <v>331.46499999999997</v>
          </cell>
          <cell r="D44">
            <v>211.745</v>
          </cell>
          <cell r="M44">
            <v>200.70500000000001</v>
          </cell>
          <cell r="N44">
            <v>224.001</v>
          </cell>
          <cell r="O44">
            <v>141.017</v>
          </cell>
          <cell r="S44"/>
          <cell r="AK44">
            <v>19673</v>
          </cell>
          <cell r="AL44">
            <v>20724</v>
          </cell>
          <cell r="AM44">
            <v>18603.604681355264</v>
          </cell>
          <cell r="AP44"/>
          <cell r="AQ44"/>
          <cell r="AU44">
            <v>1006.9</v>
          </cell>
          <cell r="AV44">
            <v>1195.5</v>
          </cell>
          <cell r="AW44">
            <v>1216</v>
          </cell>
          <cell r="AZ44"/>
          <cell r="BA44"/>
        </row>
        <row r="45">
          <cell r="B45">
            <v>468.06299999999999</v>
          </cell>
          <cell r="C45">
            <v>366.041</v>
          </cell>
          <cell r="D45">
            <v>392.98099999999999</v>
          </cell>
          <cell r="M45">
            <v>215.44800000000001</v>
          </cell>
          <cell r="N45">
            <v>131.60599999999999</v>
          </cell>
          <cell r="O45">
            <v>159.066</v>
          </cell>
          <cell r="S45"/>
          <cell r="AK45">
            <v>24128</v>
          </cell>
          <cell r="AL45">
            <v>21054</v>
          </cell>
          <cell r="AM45">
            <v>21929.692087695021</v>
          </cell>
          <cell r="AP45"/>
          <cell r="AQ45"/>
          <cell r="AU45">
            <v>1391.5</v>
          </cell>
          <cell r="AV45">
            <v>1571.557</v>
          </cell>
          <cell r="AW45">
            <v>1478</v>
          </cell>
          <cell r="AZ45"/>
          <cell r="BA45"/>
        </row>
        <row r="46">
          <cell r="B46">
            <v>389.72699999999998</v>
          </cell>
          <cell r="C46">
            <v>461.49200000000002</v>
          </cell>
          <cell r="D46">
            <v>466.47899999999998</v>
          </cell>
          <cell r="M46">
            <v>133.65299999999999</v>
          </cell>
          <cell r="N46">
            <v>122.86</v>
          </cell>
          <cell r="O46">
            <v>174.88300000000001</v>
          </cell>
          <cell r="S46"/>
          <cell r="AK46">
            <v>23032</v>
          </cell>
          <cell r="AL46">
            <v>22222</v>
          </cell>
          <cell r="AM46">
            <v>19500.034957631146</v>
          </cell>
          <cell r="AP46"/>
          <cell r="AQ46"/>
          <cell r="AU46">
            <v>1063.2</v>
          </cell>
          <cell r="AV46">
            <v>1893.4970000000001</v>
          </cell>
          <cell r="AW46">
            <v>1401.2380000000001</v>
          </cell>
          <cell r="AZ46"/>
          <cell r="BA46"/>
        </row>
        <row r="47">
          <cell r="B47">
            <v>364.01799999999997</v>
          </cell>
          <cell r="C47">
            <v>339.34300000000002</v>
          </cell>
          <cell r="D47">
            <v>666.63199999999995</v>
          </cell>
          <cell r="M47">
            <v>101.387</v>
          </cell>
          <cell r="N47">
            <v>170.048</v>
          </cell>
          <cell r="O47">
            <v>181.29499999999999</v>
          </cell>
          <cell r="S47"/>
          <cell r="AK47">
            <v>22731</v>
          </cell>
          <cell r="AL47">
            <v>22295</v>
          </cell>
          <cell r="AM47">
            <v>20433.857540565463</v>
          </cell>
          <cell r="AP47"/>
          <cell r="AQ47"/>
          <cell r="AU47">
            <v>374.5</v>
          </cell>
          <cell r="AV47">
            <v>509.74700000000001</v>
          </cell>
          <cell r="AW47">
            <v>699.25699999999995</v>
          </cell>
          <cell r="AZ47"/>
          <cell r="BA47"/>
        </row>
        <row r="48">
          <cell r="B48">
            <v>532.94500000000005</v>
          </cell>
          <cell r="C48">
            <v>502.89699999999999</v>
          </cell>
          <cell r="D48">
            <v>542.96699999999998</v>
          </cell>
          <cell r="M48">
            <v>123.21</v>
          </cell>
          <cell r="N48">
            <v>100.286</v>
          </cell>
          <cell r="O48">
            <v>255.262</v>
          </cell>
          <cell r="S48"/>
          <cell r="AK48">
            <v>22712</v>
          </cell>
          <cell r="AL48">
            <v>20141</v>
          </cell>
          <cell r="AM48">
            <v>18624.132726635671</v>
          </cell>
          <cell r="AP48"/>
          <cell r="AQ48"/>
          <cell r="AU48">
            <v>1384.1</v>
          </cell>
          <cell r="AV48">
            <v>1747.77</v>
          </cell>
          <cell r="AW48">
            <v>1060.5</v>
          </cell>
          <cell r="AZ48"/>
          <cell r="BA48"/>
        </row>
        <row r="49">
          <cell r="B49">
            <v>395.46</v>
          </cell>
          <cell r="C49">
            <v>192.20500000000001</v>
          </cell>
          <cell r="D49">
            <v>644.76599999999996</v>
          </cell>
          <cell r="M49">
            <v>175.87299999999999</v>
          </cell>
          <cell r="N49">
            <v>76.325000000000003</v>
          </cell>
          <cell r="O49">
            <v>208.904</v>
          </cell>
          <cell r="S49"/>
          <cell r="AK49">
            <v>20303</v>
          </cell>
          <cell r="AL49">
            <v>18490</v>
          </cell>
          <cell r="AM49">
            <v>17607.034999854077</v>
          </cell>
          <cell r="AP49"/>
          <cell r="AQ49"/>
          <cell r="AU49">
            <v>586.101</v>
          </cell>
          <cell r="AV49">
            <v>504.27</v>
          </cell>
          <cell r="AW49">
            <v>861.61300000000006</v>
          </cell>
          <cell r="AZ49"/>
          <cell r="BA49"/>
        </row>
        <row r="50">
          <cell r="B50">
            <v>646.66700000000003</v>
          </cell>
          <cell r="C50">
            <v>269.14400000000001</v>
          </cell>
          <cell r="D50">
            <v>790.51599999999996</v>
          </cell>
          <cell r="M50">
            <v>171.898</v>
          </cell>
          <cell r="N50">
            <v>57.67</v>
          </cell>
          <cell r="O50">
            <v>149.636</v>
          </cell>
          <cell r="S50"/>
          <cell r="AK50">
            <v>23166</v>
          </cell>
          <cell r="AL50">
            <v>21290</v>
          </cell>
          <cell r="AM50">
            <v>17699</v>
          </cell>
          <cell r="AP50"/>
          <cell r="AQ50"/>
          <cell r="AU50">
            <v>108.1</v>
          </cell>
          <cell r="AV50">
            <v>70</v>
          </cell>
          <cell r="AW50">
            <v>780.4</v>
          </cell>
          <cell r="AZ50"/>
          <cell r="BA50"/>
        </row>
        <row r="51">
          <cell r="B51">
            <v>861.74</v>
          </cell>
          <cell r="C51">
            <v>561.39</v>
          </cell>
          <cell r="D51">
            <v>549.10400000000004</v>
          </cell>
          <cell r="M51">
            <v>174.73099999999999</v>
          </cell>
          <cell r="N51">
            <v>77.283000000000001</v>
          </cell>
          <cell r="O51">
            <v>164.45</v>
          </cell>
          <cell r="S51"/>
          <cell r="AK51">
            <v>22268</v>
          </cell>
          <cell r="AL51">
            <v>18732</v>
          </cell>
          <cell r="AM51">
            <v>18334</v>
          </cell>
          <cell r="AP51"/>
          <cell r="AQ51"/>
          <cell r="AU51">
            <v>306.20999999999998</v>
          </cell>
          <cell r="AV51">
            <v>619.15499999999997</v>
          </cell>
          <cell r="AW51">
            <v>0</v>
          </cell>
          <cell r="AZ51"/>
          <cell r="BA51"/>
        </row>
        <row r="52">
          <cell r="B52">
            <v>627.66499999999996</v>
          </cell>
          <cell r="C52">
            <v>449.29599999999999</v>
          </cell>
          <cell r="D52"/>
          <cell r="M52">
            <v>165.054</v>
          </cell>
          <cell r="N52">
            <v>146.142</v>
          </cell>
          <cell r="O52"/>
          <cell r="S52"/>
          <cell r="AK52">
            <v>22418</v>
          </cell>
          <cell r="AL52">
            <v>22074</v>
          </cell>
          <cell r="AM52"/>
          <cell r="AP52"/>
          <cell r="AQ52"/>
          <cell r="AU52">
            <v>1627.1279999999999</v>
          </cell>
          <cell r="AV52">
            <v>0</v>
          </cell>
          <cell r="AW52"/>
          <cell r="AZ52"/>
          <cell r="BA52"/>
        </row>
        <row r="53">
          <cell r="B53">
            <v>415.40699999999998</v>
          </cell>
          <cell r="C53">
            <v>491.262</v>
          </cell>
          <cell r="D53"/>
          <cell r="M53">
            <v>176.511</v>
          </cell>
          <cell r="N53">
            <v>157.374</v>
          </cell>
          <cell r="O53"/>
          <cell r="S53"/>
          <cell r="AK53">
            <v>19266</v>
          </cell>
          <cell r="AL53">
            <v>17399</v>
          </cell>
          <cell r="AM53"/>
          <cell r="AP53"/>
          <cell r="AQ53"/>
          <cell r="AU53">
            <v>842.72400000000005</v>
          </cell>
          <cell r="AV53">
            <v>0</v>
          </cell>
          <cell r="AW53"/>
          <cell r="AZ53"/>
          <cell r="BA53"/>
        </row>
        <row r="54">
          <cell r="B54">
            <v>411.017</v>
          </cell>
          <cell r="C54">
            <v>576.45799999999997</v>
          </cell>
          <cell r="D54"/>
          <cell r="M54">
            <v>215.81399999999999</v>
          </cell>
          <cell r="N54">
            <v>181.28299999999999</v>
          </cell>
          <cell r="O54"/>
          <cell r="S54"/>
          <cell r="AK54">
            <v>24009.785407640502</v>
          </cell>
          <cell r="AL54">
            <v>21539.751188838749</v>
          </cell>
          <cell r="AM54"/>
          <cell r="AP54"/>
          <cell r="AQ54"/>
          <cell r="AU54">
            <v>297.31</v>
          </cell>
          <cell r="AV54">
            <v>0</v>
          </cell>
          <cell r="AW54"/>
          <cell r="AZ54"/>
          <cell r="BA54"/>
        </row>
      </sheetData>
      <sheetData sheetId="2"/>
      <sheetData sheetId="3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resumen"/>
      <sheetName val="Base de datos"/>
      <sheetName val="Graph Lineal Mensual"/>
      <sheetName val="Graph comportamiento mens"/>
      <sheetName val="Cuadros Mensual"/>
    </sheetNames>
    <sheetDataSet>
      <sheetData sheetId="0"/>
      <sheetData sheetId="1">
        <row r="5">
          <cell r="B5">
            <v>16990.96</v>
          </cell>
          <cell r="C5">
            <v>20763.804</v>
          </cell>
          <cell r="D5">
            <v>18835.956999999999</v>
          </cell>
          <cell r="M5">
            <v>643.15</v>
          </cell>
          <cell r="N5">
            <v>939.39</v>
          </cell>
          <cell r="O5">
            <v>607.54200000000003</v>
          </cell>
          <cell r="U5">
            <v>3118.9380000000001</v>
          </cell>
          <cell r="V5">
            <v>1226.73</v>
          </cell>
          <cell r="W5">
            <v>2031.501</v>
          </cell>
          <cell r="AD5">
            <v>540.24099999999999</v>
          </cell>
          <cell r="AE5">
            <v>398.35</v>
          </cell>
          <cell r="AF5">
            <v>377.23599999999999</v>
          </cell>
        </row>
        <row r="6">
          <cell r="B6">
            <v>19908.918000000001</v>
          </cell>
          <cell r="C6">
            <v>18392.487000000001</v>
          </cell>
          <cell r="D6">
            <v>15201.761</v>
          </cell>
          <cell r="M6">
            <v>521.50699999999995</v>
          </cell>
          <cell r="N6">
            <v>459.92399999999998</v>
          </cell>
          <cell r="O6">
            <v>338.93599999999998</v>
          </cell>
          <cell r="U6">
            <v>2023.655</v>
          </cell>
          <cell r="V6">
            <v>2454.0329999999999</v>
          </cell>
          <cell r="W6">
            <v>1518.527</v>
          </cell>
          <cell r="AD6">
            <v>480.68799999999999</v>
          </cell>
          <cell r="AE6">
            <v>345.48500000000001</v>
          </cell>
          <cell r="AF6">
            <v>329.834</v>
          </cell>
        </row>
        <row r="7">
          <cell r="B7">
            <v>23518.588</v>
          </cell>
          <cell r="C7">
            <v>18452.321</v>
          </cell>
          <cell r="D7">
            <v>19022.328000000001</v>
          </cell>
          <cell r="M7">
            <v>230.56</v>
          </cell>
          <cell r="N7">
            <v>83.932000000000002</v>
          </cell>
          <cell r="O7">
            <v>189.011</v>
          </cell>
          <cell r="U7">
            <v>2124.1669999999999</v>
          </cell>
          <cell r="V7">
            <v>2326.2550000000001</v>
          </cell>
          <cell r="W7">
            <v>3113.694</v>
          </cell>
          <cell r="AD7">
            <v>351.803</v>
          </cell>
          <cell r="AE7">
            <v>266.839</v>
          </cell>
          <cell r="AF7">
            <v>318.10300000000001</v>
          </cell>
        </row>
        <row r="8">
          <cell r="B8">
            <v>25238.546999999999</v>
          </cell>
          <cell r="C8">
            <v>23305.132000000001</v>
          </cell>
          <cell r="D8">
            <v>21859.378000000001</v>
          </cell>
          <cell r="M8">
            <v>405.45499999999998</v>
          </cell>
          <cell r="N8">
            <v>168.61199999999999</v>
          </cell>
          <cell r="O8">
            <v>93.048000000000002</v>
          </cell>
          <cell r="U8">
            <v>2943.4490000000001</v>
          </cell>
          <cell r="V8">
            <v>2373.7930000000001</v>
          </cell>
          <cell r="W8">
            <v>2162.6550000000002</v>
          </cell>
          <cell r="AD8">
            <v>382.88299999999998</v>
          </cell>
          <cell r="AE8">
            <v>252.25</v>
          </cell>
          <cell r="AF8">
            <v>308.89800000000002</v>
          </cell>
        </row>
        <row r="9">
          <cell r="B9">
            <v>26323.413</v>
          </cell>
          <cell r="C9">
            <v>30313.77</v>
          </cell>
          <cell r="D9">
            <v>31335.934000000001</v>
          </cell>
          <cell r="M9">
            <v>247.53399999999999</v>
          </cell>
          <cell r="N9">
            <v>269.51</v>
          </cell>
          <cell r="O9">
            <v>709.17200000000003</v>
          </cell>
          <cell r="U9">
            <v>2479.6239999999998</v>
          </cell>
          <cell r="V9">
            <v>2697.259</v>
          </cell>
          <cell r="W9">
            <v>2224.2150000000001</v>
          </cell>
          <cell r="AD9">
            <v>285.89299999999997</v>
          </cell>
          <cell r="AE9">
            <v>298.46600000000001</v>
          </cell>
          <cell r="AF9">
            <v>344.16199999999998</v>
          </cell>
        </row>
        <row r="10">
          <cell r="B10">
            <v>27165.588</v>
          </cell>
          <cell r="C10">
            <v>20939.314999999999</v>
          </cell>
          <cell r="D10">
            <v>27206.824000000001</v>
          </cell>
          <cell r="M10">
            <v>673.75099999999998</v>
          </cell>
          <cell r="N10">
            <v>377.09100000000001</v>
          </cell>
          <cell r="O10">
            <v>1252.9970000000001</v>
          </cell>
          <cell r="U10">
            <v>2490.1759999999999</v>
          </cell>
          <cell r="V10">
            <v>2007.7570000000001</v>
          </cell>
          <cell r="W10">
            <v>1744.5219999999999</v>
          </cell>
          <cell r="AD10">
            <v>237.05099999999999</v>
          </cell>
          <cell r="AE10">
            <v>189.46799999999999</v>
          </cell>
          <cell r="AF10">
            <v>512.19799999999998</v>
          </cell>
        </row>
        <row r="11">
          <cell r="B11">
            <v>19493.573</v>
          </cell>
          <cell r="C11">
            <v>20600.457999999999</v>
          </cell>
          <cell r="D11">
            <v>25615.407999999999</v>
          </cell>
          <cell r="M11">
            <v>1383.6869999999999</v>
          </cell>
          <cell r="N11">
            <v>1389.577</v>
          </cell>
          <cell r="O11">
            <v>1169.598</v>
          </cell>
          <cell r="U11">
            <v>3769.8910000000001</v>
          </cell>
          <cell r="V11">
            <v>2148.2170000000001</v>
          </cell>
          <cell r="W11">
            <v>1431.6010000000001</v>
          </cell>
          <cell r="AD11">
            <v>338.22300000000001</v>
          </cell>
          <cell r="AE11">
            <v>340.83300000000003</v>
          </cell>
          <cell r="AF11">
            <v>382.55799999999999</v>
          </cell>
        </row>
        <row r="12">
          <cell r="B12">
            <v>19406.253000000001</v>
          </cell>
          <cell r="C12">
            <v>18045.735000000001</v>
          </cell>
          <cell r="D12">
            <v>22878.47</v>
          </cell>
          <cell r="M12">
            <v>1654.6769999999999</v>
          </cell>
          <cell r="N12">
            <v>1522.0429999999999</v>
          </cell>
          <cell r="O12">
            <v>1791.048</v>
          </cell>
          <cell r="U12">
            <v>2443.165</v>
          </cell>
          <cell r="V12">
            <v>2508.1660000000002</v>
          </cell>
          <cell r="W12">
            <v>1901.0219999999999</v>
          </cell>
          <cell r="AD12">
            <v>310.89299999999997</v>
          </cell>
          <cell r="AE12">
            <v>367.65</v>
          </cell>
          <cell r="AF12">
            <v>383.62900000000002</v>
          </cell>
        </row>
        <row r="13">
          <cell r="B13">
            <v>19928.964</v>
          </cell>
          <cell r="C13">
            <v>20020.532999999999</v>
          </cell>
          <cell r="D13"/>
          <cell r="M13">
            <v>1770.0519999999999</v>
          </cell>
          <cell r="N13">
            <v>1475.123</v>
          </cell>
          <cell r="O13"/>
          <cell r="U13">
            <v>3104.11</v>
          </cell>
          <cell r="V13">
            <v>1943.0229999999999</v>
          </cell>
          <cell r="W13"/>
          <cell r="AD13">
            <v>469.83</v>
          </cell>
          <cell r="AE13">
            <v>225.72499999999999</v>
          </cell>
          <cell r="AF13"/>
        </row>
        <row r="14">
          <cell r="B14">
            <v>25232.452000000001</v>
          </cell>
          <cell r="C14">
            <v>19001.878000000001</v>
          </cell>
          <cell r="D14"/>
          <cell r="M14">
            <v>1986.9280000000001</v>
          </cell>
          <cell r="N14">
            <v>1110.1949999999999</v>
          </cell>
          <cell r="O14"/>
          <cell r="U14">
            <v>3206.509</v>
          </cell>
          <cell r="V14">
            <v>1484.3309999999999</v>
          </cell>
          <cell r="W14"/>
          <cell r="AD14">
            <v>404.834</v>
          </cell>
          <cell r="AE14">
            <v>347.279</v>
          </cell>
          <cell r="AF14"/>
        </row>
        <row r="15">
          <cell r="B15">
            <v>25613.905999999999</v>
          </cell>
          <cell r="C15">
            <v>24151.376</v>
          </cell>
          <cell r="D15"/>
          <cell r="M15">
            <v>1175.251</v>
          </cell>
          <cell r="N15">
            <v>954.30499999999995</v>
          </cell>
          <cell r="O15"/>
          <cell r="U15">
            <v>1587.816</v>
          </cell>
          <cell r="V15">
            <v>2454.143</v>
          </cell>
          <cell r="W15"/>
          <cell r="AD15">
            <v>357.57499999999999</v>
          </cell>
          <cell r="AE15">
            <v>317.83100000000002</v>
          </cell>
          <cell r="AF15"/>
        </row>
        <row r="16">
          <cell r="B16">
            <v>19114.813999999998</v>
          </cell>
          <cell r="C16">
            <v>15637.852000000001</v>
          </cell>
          <cell r="D16"/>
          <cell r="M16">
            <v>932.37099999999998</v>
          </cell>
          <cell r="N16">
            <v>1081.8920000000001</v>
          </cell>
          <cell r="O16"/>
          <cell r="U16">
            <v>1967.7550000000001</v>
          </cell>
          <cell r="V16">
            <v>2245.223</v>
          </cell>
          <cell r="W16"/>
          <cell r="AD16">
            <v>231.035</v>
          </cell>
          <cell r="AE16">
            <v>264.86200000000002</v>
          </cell>
          <cell r="AF16"/>
        </row>
        <row r="25">
          <cell r="L25" t="str">
            <v>Feb</v>
          </cell>
          <cell r="M25"/>
          <cell r="N25"/>
          <cell r="O25"/>
        </row>
        <row r="26">
          <cell r="L26" t="str">
            <v>Mar</v>
          </cell>
          <cell r="M26"/>
          <cell r="N26"/>
          <cell r="O26"/>
        </row>
        <row r="27">
          <cell r="L27" t="str">
            <v>Abr</v>
          </cell>
          <cell r="M27"/>
          <cell r="N27"/>
          <cell r="O27"/>
        </row>
        <row r="28">
          <cell r="L28" t="str">
            <v>May</v>
          </cell>
          <cell r="M28"/>
          <cell r="N28"/>
          <cell r="O28"/>
        </row>
        <row r="29">
          <cell r="L29" t="str">
            <v>Jun</v>
          </cell>
          <cell r="M29"/>
          <cell r="N29"/>
          <cell r="O29"/>
        </row>
        <row r="30">
          <cell r="L30" t="str">
            <v>Jul</v>
          </cell>
          <cell r="M30"/>
          <cell r="N30"/>
          <cell r="O30"/>
        </row>
        <row r="31">
          <cell r="L31" t="str">
            <v>Ago</v>
          </cell>
          <cell r="M31"/>
          <cell r="N31"/>
          <cell r="O31"/>
        </row>
        <row r="32">
          <cell r="L32" t="str">
            <v>Sept</v>
          </cell>
          <cell r="M32"/>
          <cell r="N32"/>
          <cell r="O32"/>
        </row>
        <row r="33">
          <cell r="L33" t="str">
            <v>Oct</v>
          </cell>
          <cell r="M33"/>
          <cell r="N33"/>
          <cell r="O33"/>
        </row>
        <row r="34">
          <cell r="L34" t="str">
            <v>Nov</v>
          </cell>
          <cell r="M34"/>
          <cell r="N34"/>
          <cell r="O34"/>
        </row>
        <row r="35">
          <cell r="L35" t="str">
            <v>Dic</v>
          </cell>
          <cell r="M35"/>
          <cell r="N35"/>
          <cell r="O35"/>
        </row>
        <row r="36">
          <cell r="L36" t="str">
            <v>Total general</v>
          </cell>
          <cell r="M36"/>
          <cell r="N36"/>
          <cell r="O36"/>
        </row>
      </sheetData>
      <sheetData sheetId="2"/>
      <sheetData sheetId="3"/>
      <sheetData sheetId="4"/>
      <sheetData sheetId="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resumen"/>
      <sheetName val="Base de datos"/>
      <sheetName val="Graph Lineal Mensual"/>
      <sheetName val="Graph comportamiento mens"/>
      <sheetName val="Cuadros Mensual"/>
      <sheetName val="BD -Hoteles  y Entrada de Pasaj"/>
    </sheetNames>
    <sheetDataSet>
      <sheetData sheetId="0"/>
      <sheetData sheetId="1">
        <row r="5">
          <cell r="B5">
            <v>10384</v>
          </cell>
          <cell r="C5">
            <v>10452</v>
          </cell>
          <cell r="D5">
            <v>10405</v>
          </cell>
          <cell r="AD5">
            <v>56.061434464933647</v>
          </cell>
          <cell r="AE5">
            <v>49.351258595360662</v>
          </cell>
          <cell r="AF5">
            <v>49.574181147401212</v>
          </cell>
        </row>
        <row r="6">
          <cell r="B6">
            <v>10422</v>
          </cell>
          <cell r="C6">
            <v>10459</v>
          </cell>
          <cell r="D6">
            <v>10405</v>
          </cell>
          <cell r="AD6">
            <v>59.327452915535815</v>
          </cell>
          <cell r="AE6">
            <v>53.008298413179865</v>
          </cell>
          <cell r="AF6">
            <v>52.631633143406333</v>
          </cell>
        </row>
        <row r="7">
          <cell r="B7">
            <v>10422</v>
          </cell>
          <cell r="C7">
            <v>10452</v>
          </cell>
          <cell r="D7">
            <v>10500</v>
          </cell>
          <cell r="AD7">
            <v>53.991246804216885</v>
          </cell>
          <cell r="AE7">
            <v>50.743799612360043</v>
          </cell>
          <cell r="AF7">
            <v>51.080184331797227</v>
          </cell>
        </row>
        <row r="8">
          <cell r="B8">
            <v>10403</v>
          </cell>
          <cell r="C8">
            <v>10452</v>
          </cell>
          <cell r="D8">
            <v>10500</v>
          </cell>
          <cell r="AD8">
            <v>56.228972411804293</v>
          </cell>
          <cell r="AE8">
            <v>49.814708508738356</v>
          </cell>
          <cell r="AF8">
            <v>48.362857142857145</v>
          </cell>
        </row>
        <row r="9">
          <cell r="B9">
            <v>10497</v>
          </cell>
          <cell r="C9">
            <v>10447</v>
          </cell>
          <cell r="D9">
            <v>10488</v>
          </cell>
          <cell r="AD9">
            <v>51.224466591069032</v>
          </cell>
          <cell r="AE9">
            <v>45.47284758396453</v>
          </cell>
          <cell r="AF9">
            <v>44.714081838537439</v>
          </cell>
        </row>
        <row r="10">
          <cell r="B10">
            <v>10501</v>
          </cell>
          <cell r="C10">
            <v>10447</v>
          </cell>
          <cell r="D10">
            <v>10488</v>
          </cell>
          <cell r="AD10">
            <v>49.865727073612035</v>
          </cell>
          <cell r="AE10">
            <v>45.907916148176511</v>
          </cell>
          <cell r="AF10">
            <v>45.546020849224512</v>
          </cell>
        </row>
        <row r="11">
          <cell r="B11">
            <v>10501</v>
          </cell>
          <cell r="C11">
            <v>10498</v>
          </cell>
          <cell r="D11">
            <v>10500</v>
          </cell>
          <cell r="AD11">
            <v>50.305500858597185</v>
          </cell>
          <cell r="AE11">
            <v>47.249552910231749</v>
          </cell>
          <cell r="AF11">
            <v>44.410752688172039</v>
          </cell>
        </row>
        <row r="12">
          <cell r="B12">
            <v>10455</v>
          </cell>
          <cell r="C12">
            <v>10449</v>
          </cell>
          <cell r="D12">
            <v>10500</v>
          </cell>
          <cell r="AD12">
            <v>52.76253066135974</v>
          </cell>
          <cell r="AE12">
            <v>45.112203976920156</v>
          </cell>
          <cell r="AF12">
            <v>45.952995391705073</v>
          </cell>
        </row>
        <row r="13">
          <cell r="B13">
            <v>10455</v>
          </cell>
          <cell r="C13">
            <v>10449</v>
          </cell>
          <cell r="D13"/>
          <cell r="AD13">
            <v>49.932727562569738</v>
          </cell>
          <cell r="AE13">
            <v>44.966663476568733</v>
          </cell>
          <cell r="AF13"/>
        </row>
        <row r="14">
          <cell r="B14">
            <v>10454</v>
          </cell>
          <cell r="C14">
            <v>10449</v>
          </cell>
          <cell r="D14"/>
          <cell r="AD14">
            <v>49.41217129421058</v>
          </cell>
          <cell r="AE14">
            <v>47.107764595469853</v>
          </cell>
          <cell r="AF14"/>
        </row>
        <row r="15">
          <cell r="B15">
            <v>10451</v>
          </cell>
          <cell r="C15">
            <v>10376</v>
          </cell>
          <cell r="D15"/>
          <cell r="AD15">
            <v>51.397633400312571</v>
          </cell>
          <cell r="AE15">
            <v>48.506489334361355</v>
          </cell>
          <cell r="AF15"/>
        </row>
        <row r="16">
          <cell r="B16">
            <v>10451</v>
          </cell>
          <cell r="C16">
            <v>10369</v>
          </cell>
          <cell r="D16"/>
          <cell r="AD16">
            <v>47.316354971433512</v>
          </cell>
          <cell r="AE16">
            <v>44.692149988022614</v>
          </cell>
          <cell r="AF16"/>
        </row>
        <row r="23">
          <cell r="B23">
            <v>2015</v>
          </cell>
          <cell r="C23">
            <v>2016</v>
          </cell>
          <cell r="D23">
            <v>2017</v>
          </cell>
        </row>
        <row r="24">
          <cell r="A24" t="str">
            <v>Ene</v>
          </cell>
          <cell r="B24">
            <v>196.50800000000001</v>
          </cell>
          <cell r="C24">
            <v>203.24199999999999</v>
          </cell>
          <cell r="D24">
            <v>190.202</v>
          </cell>
          <cell r="AL24">
            <v>437.73750000000001</v>
          </cell>
          <cell r="AM24">
            <v>459.74514699999997</v>
          </cell>
          <cell r="AN24">
            <v>471.00188199999997</v>
          </cell>
        </row>
        <row r="25">
          <cell r="A25" t="str">
            <v>Feb</v>
          </cell>
          <cell r="B25">
            <v>169.82</v>
          </cell>
          <cell r="C25">
            <v>181.648</v>
          </cell>
          <cell r="D25">
            <v>158.9</v>
          </cell>
          <cell r="AL25">
            <v>363.44466399999999</v>
          </cell>
          <cell r="AM25">
            <v>400.53546299999999</v>
          </cell>
          <cell r="AN25">
            <v>387.80873200000002</v>
          </cell>
        </row>
        <row r="26">
          <cell r="A26" t="str">
            <v>Mar</v>
          </cell>
          <cell r="B26">
            <v>183.58199999999999</v>
          </cell>
          <cell r="C26">
            <v>190.29599999999999</v>
          </cell>
          <cell r="D26">
            <v>167.721</v>
          </cell>
          <cell r="AL26">
            <v>396.26709000000005</v>
          </cell>
          <cell r="AM26">
            <v>422.50516899999997</v>
          </cell>
          <cell r="AN26">
            <v>417.37134600000002</v>
          </cell>
        </row>
        <row r="27">
          <cell r="A27" t="str">
            <v>Abr</v>
          </cell>
          <cell r="B27">
            <v>162.55500000000001</v>
          </cell>
          <cell r="C27">
            <v>161.00899999999999</v>
          </cell>
          <cell r="D27">
            <v>162.26300000000001</v>
          </cell>
          <cell r="AL27">
            <v>366.49361900000002</v>
          </cell>
          <cell r="AM27">
            <v>383.10328499999997</v>
          </cell>
          <cell r="AN27">
            <v>417.11600500000003</v>
          </cell>
        </row>
        <row r="28">
          <cell r="A28" t="str">
            <v>May</v>
          </cell>
          <cell r="B28">
            <v>151.74</v>
          </cell>
          <cell r="C28">
            <v>152.60900000000001</v>
          </cell>
          <cell r="D28">
            <v>142.672</v>
          </cell>
          <cell r="AL28">
            <v>384.17201400000005</v>
          </cell>
          <cell r="AM28">
            <v>398.787104</v>
          </cell>
          <cell r="AN28">
            <v>414.90615000000003</v>
          </cell>
        </row>
        <row r="29">
          <cell r="A29" t="str">
            <v>Jun</v>
          </cell>
          <cell r="B29">
            <v>155.52000000000001</v>
          </cell>
          <cell r="C29">
            <v>160.292</v>
          </cell>
          <cell r="D29">
            <v>139.30199999999999</v>
          </cell>
          <cell r="AL29">
            <v>342.59500600000001</v>
          </cell>
          <cell r="AM29">
            <v>365.99007400000005</v>
          </cell>
          <cell r="AN29">
            <v>368.81326200000001</v>
          </cell>
        </row>
        <row r="30">
          <cell r="A30" t="str">
            <v>Jul</v>
          </cell>
          <cell r="B30">
            <v>180.71</v>
          </cell>
          <cell r="C30">
            <v>188.78399999999999</v>
          </cell>
          <cell r="D30">
            <v>160.07</v>
          </cell>
          <cell r="AL30">
            <v>398.48743099999996</v>
          </cell>
          <cell r="AM30">
            <v>435.90731699999998</v>
          </cell>
          <cell r="AN30">
            <v>406.82464199999998</v>
          </cell>
        </row>
        <row r="31">
          <cell r="A31" t="str">
            <v>Ago</v>
          </cell>
          <cell r="B31">
            <v>168.66800000000001</v>
          </cell>
          <cell r="C31">
            <v>174.995</v>
          </cell>
          <cell r="D31"/>
          <cell r="AL31">
            <v>242.66291200000001</v>
          </cell>
          <cell r="AM31">
            <v>267.598007</v>
          </cell>
          <cell r="AN31"/>
        </row>
        <row r="32">
          <cell r="A32" t="str">
            <v>Sept</v>
          </cell>
          <cell r="B32">
            <v>146.34399999999999</v>
          </cell>
          <cell r="C32">
            <v>130.071</v>
          </cell>
          <cell r="D32"/>
          <cell r="AL32">
            <v>265.62433799999997</v>
          </cell>
          <cell r="AM32">
            <v>272.11756700000001</v>
          </cell>
          <cell r="AN32"/>
        </row>
        <row r="33">
          <cell r="A33" t="str">
            <v>Oct</v>
          </cell>
          <cell r="B33">
            <v>154.62100000000001</v>
          </cell>
          <cell r="C33">
            <v>163.93799999999999</v>
          </cell>
          <cell r="D33"/>
          <cell r="AL33">
            <v>278.00057099999998</v>
          </cell>
          <cell r="AM33">
            <v>325.55121500000001</v>
          </cell>
          <cell r="AN33"/>
        </row>
        <row r="34">
          <cell r="A34" t="str">
            <v>Nov</v>
          </cell>
          <cell r="B34">
            <v>176.43899999999999</v>
          </cell>
          <cell r="C34">
            <v>110.27500000000001</v>
          </cell>
          <cell r="D34"/>
          <cell r="AL34">
            <v>298.12422399999997</v>
          </cell>
          <cell r="AM34">
            <v>251.809541</v>
          </cell>
          <cell r="AN34"/>
        </row>
        <row r="35">
          <cell r="A35" t="str">
            <v>Dic</v>
          </cell>
          <cell r="B35">
            <v>204.56399999999999</v>
          </cell>
          <cell r="C35">
            <v>143.29900000000001</v>
          </cell>
          <cell r="D35"/>
          <cell r="AL35">
            <v>366.73059699999999</v>
          </cell>
          <cell r="AM35">
            <v>303.39722899999998</v>
          </cell>
          <cell r="AN35"/>
        </row>
      </sheetData>
      <sheetData sheetId="2"/>
      <sheetData sheetId="3"/>
      <sheetData sheetId="4"/>
      <sheetData sheetId="5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Pág. 1"/>
      <sheetName val="Pág. 1.1"/>
      <sheetName val="resumen"/>
      <sheetName val="Pág. 1.2"/>
      <sheetName val="Base de datos"/>
      <sheetName val="Graph Lineal Mensual"/>
      <sheetName val="Graph comportamiento mens"/>
      <sheetName val="Graph Barras Transporte Mensual"/>
      <sheetName val="Cuadros Mensual"/>
      <sheetName val="Índices de Precios Construccion"/>
      <sheetName val="Graph Precios (Segmentado)"/>
      <sheetName val="Graph Precios de Construcción"/>
      <sheetName val="Graph Comparativa"/>
      <sheetName val="variación"/>
    </sheetNames>
    <sheetDataSet>
      <sheetData sheetId="0"/>
      <sheetData sheetId="1"/>
      <sheetData sheetId="2"/>
      <sheetData sheetId="3">
        <row r="4">
          <cell r="B4">
            <v>2015</v>
          </cell>
          <cell r="C4">
            <v>2016</v>
          </cell>
          <cell r="D4">
            <v>2017</v>
          </cell>
        </row>
        <row r="5">
          <cell r="A5" t="str">
            <v>Ene</v>
          </cell>
          <cell r="B5">
            <v>22804</v>
          </cell>
          <cell r="C5">
            <v>34180</v>
          </cell>
          <cell r="D5">
            <v>30707</v>
          </cell>
          <cell r="M5">
            <v>8432</v>
          </cell>
          <cell r="N5">
            <v>12525</v>
          </cell>
          <cell r="O5">
            <v>11297</v>
          </cell>
          <cell r="V5">
            <v>6569</v>
          </cell>
          <cell r="W5">
            <v>7318</v>
          </cell>
          <cell r="X5">
            <v>6420</v>
          </cell>
          <cell r="AE5">
            <v>7803</v>
          </cell>
          <cell r="AF5">
            <v>14337</v>
          </cell>
          <cell r="AG5">
            <v>12990</v>
          </cell>
        </row>
        <row r="6">
          <cell r="A6" t="str">
            <v>Feb</v>
          </cell>
          <cell r="B6">
            <v>21912</v>
          </cell>
          <cell r="C6">
            <v>33389</v>
          </cell>
          <cell r="D6">
            <v>35465</v>
          </cell>
          <cell r="M6">
            <v>7821</v>
          </cell>
          <cell r="N6">
            <v>13681</v>
          </cell>
          <cell r="O6">
            <v>14536</v>
          </cell>
          <cell r="V6">
            <v>6717</v>
          </cell>
          <cell r="W6">
            <v>7511</v>
          </cell>
          <cell r="X6">
            <v>7867</v>
          </cell>
          <cell r="AE6">
            <v>7374</v>
          </cell>
          <cell r="AF6">
            <v>12197</v>
          </cell>
          <cell r="AG6">
            <v>13062</v>
          </cell>
        </row>
        <row r="7">
          <cell r="A7" t="str">
            <v>Mar</v>
          </cell>
          <cell r="B7">
            <v>24813</v>
          </cell>
          <cell r="C7">
            <v>38029</v>
          </cell>
          <cell r="D7">
            <v>42788</v>
          </cell>
          <cell r="M7">
            <v>9251</v>
          </cell>
          <cell r="N7">
            <v>15823</v>
          </cell>
          <cell r="O7">
            <v>19029</v>
          </cell>
          <cell r="V7">
            <v>7663</v>
          </cell>
          <cell r="W7">
            <v>8442</v>
          </cell>
          <cell r="X7">
            <v>9378</v>
          </cell>
          <cell r="AE7">
            <v>7899</v>
          </cell>
          <cell r="AF7">
            <v>13764</v>
          </cell>
          <cell r="AG7">
            <v>14381</v>
          </cell>
        </row>
        <row r="8">
          <cell r="A8" t="str">
            <v>Abr</v>
          </cell>
          <cell r="B8">
            <v>21312</v>
          </cell>
          <cell r="C8">
            <v>41891</v>
          </cell>
          <cell r="D8">
            <v>32395</v>
          </cell>
          <cell r="M8">
            <v>8148</v>
          </cell>
          <cell r="N8">
            <v>15984</v>
          </cell>
          <cell r="O8">
            <v>13668</v>
          </cell>
          <cell r="V8">
            <v>5703</v>
          </cell>
          <cell r="W8">
            <v>13530</v>
          </cell>
          <cell r="X8">
            <v>7588</v>
          </cell>
          <cell r="AE8">
            <v>7461</v>
          </cell>
          <cell r="AF8">
            <v>12377</v>
          </cell>
          <cell r="AG8">
            <v>11139</v>
          </cell>
        </row>
        <row r="9">
          <cell r="A9" t="str">
            <v>May</v>
          </cell>
          <cell r="B9">
            <v>25849</v>
          </cell>
          <cell r="C9">
            <v>40659</v>
          </cell>
          <cell r="D9">
            <v>39272</v>
          </cell>
          <cell r="M9">
            <v>9498</v>
          </cell>
          <cell r="N9">
            <v>16446</v>
          </cell>
          <cell r="O9">
            <v>16158</v>
          </cell>
          <cell r="V9">
            <v>7179</v>
          </cell>
          <cell r="W9">
            <v>9491</v>
          </cell>
          <cell r="X9">
            <v>9710</v>
          </cell>
          <cell r="AE9">
            <v>9172</v>
          </cell>
          <cell r="AF9">
            <v>14722</v>
          </cell>
          <cell r="AG9">
            <v>13404</v>
          </cell>
        </row>
        <row r="10">
          <cell r="A10" t="str">
            <v>Jun</v>
          </cell>
          <cell r="B10">
            <v>27035</v>
          </cell>
          <cell r="C10">
            <v>38233</v>
          </cell>
          <cell r="D10">
            <v>39412</v>
          </cell>
          <cell r="M10">
            <v>10733</v>
          </cell>
          <cell r="N10">
            <v>15315</v>
          </cell>
          <cell r="O10">
            <v>16022</v>
          </cell>
          <cell r="V10">
            <v>7938</v>
          </cell>
          <cell r="W10">
            <v>8173</v>
          </cell>
          <cell r="X10">
            <v>9188</v>
          </cell>
          <cell r="AE10">
            <v>8364</v>
          </cell>
          <cell r="AF10">
            <v>14745</v>
          </cell>
          <cell r="AG10">
            <v>14202</v>
          </cell>
        </row>
        <row r="11">
          <cell r="A11" t="str">
            <v>Jul</v>
          </cell>
          <cell r="B11">
            <v>22814</v>
          </cell>
          <cell r="C11">
            <v>36387</v>
          </cell>
          <cell r="D11">
            <v>35480</v>
          </cell>
          <cell r="M11">
            <v>8792</v>
          </cell>
          <cell r="N11">
            <v>14521</v>
          </cell>
          <cell r="O11">
            <v>14756</v>
          </cell>
          <cell r="V11">
            <v>6760</v>
          </cell>
          <cell r="W11">
            <v>9159</v>
          </cell>
          <cell r="X11">
            <v>8098</v>
          </cell>
          <cell r="AE11">
            <v>7262</v>
          </cell>
          <cell r="AF11">
            <v>12707</v>
          </cell>
          <cell r="AG11">
            <v>12626</v>
          </cell>
        </row>
        <row r="12">
          <cell r="A12" t="str">
            <v>Ago</v>
          </cell>
          <cell r="B12">
            <v>21562</v>
          </cell>
          <cell r="C12">
            <v>40698</v>
          </cell>
          <cell r="D12">
            <v>37215</v>
          </cell>
          <cell r="M12">
            <v>7831</v>
          </cell>
          <cell r="N12">
            <v>15693</v>
          </cell>
          <cell r="O12">
            <v>16247</v>
          </cell>
          <cell r="V12">
            <v>6084</v>
          </cell>
          <cell r="W12">
            <v>10275</v>
          </cell>
          <cell r="X12">
            <v>8811</v>
          </cell>
          <cell r="AE12">
            <v>7647</v>
          </cell>
          <cell r="AF12">
            <v>14730</v>
          </cell>
          <cell r="AG12">
            <v>12157</v>
          </cell>
        </row>
        <row r="13">
          <cell r="A13" t="str">
            <v>Sept</v>
          </cell>
          <cell r="B13">
            <v>24574</v>
          </cell>
          <cell r="C13">
            <v>38107</v>
          </cell>
          <cell r="D13">
            <v>34525</v>
          </cell>
          <cell r="M13">
            <v>8553</v>
          </cell>
          <cell r="N13">
            <v>14856</v>
          </cell>
          <cell r="O13">
            <v>14410</v>
          </cell>
          <cell r="V13">
            <v>7442</v>
          </cell>
          <cell r="W13">
            <v>8308</v>
          </cell>
          <cell r="X13">
            <v>8276</v>
          </cell>
          <cell r="AE13">
            <v>8579</v>
          </cell>
          <cell r="AF13">
            <v>14943</v>
          </cell>
          <cell r="AG13">
            <v>11839</v>
          </cell>
        </row>
        <row r="14">
          <cell r="A14" t="str">
            <v>Oct</v>
          </cell>
          <cell r="B14">
            <v>25299</v>
          </cell>
          <cell r="C14">
            <v>0</v>
          </cell>
          <cell r="D14"/>
          <cell r="M14">
            <v>9890</v>
          </cell>
          <cell r="N14">
            <v>0</v>
          </cell>
          <cell r="O14"/>
          <cell r="V14">
            <v>7506</v>
          </cell>
          <cell r="W14">
            <v>0</v>
          </cell>
          <cell r="X14"/>
          <cell r="AE14">
            <v>7903</v>
          </cell>
          <cell r="AF14">
            <v>0</v>
          </cell>
          <cell r="AG14"/>
        </row>
        <row r="15">
          <cell r="A15" t="str">
            <v>Nov</v>
          </cell>
          <cell r="B15">
            <v>17059</v>
          </cell>
          <cell r="C15">
            <v>0</v>
          </cell>
          <cell r="D15"/>
          <cell r="M15">
            <v>7399</v>
          </cell>
          <cell r="N15">
            <v>0</v>
          </cell>
          <cell r="O15"/>
          <cell r="V15">
            <v>4563</v>
          </cell>
          <cell r="W15">
            <v>0</v>
          </cell>
          <cell r="X15"/>
          <cell r="AE15">
            <v>5097</v>
          </cell>
          <cell r="AF15">
            <v>0</v>
          </cell>
          <cell r="AG15"/>
        </row>
        <row r="16">
          <cell r="A16" t="str">
            <v>Dic</v>
          </cell>
          <cell r="B16">
            <v>21916</v>
          </cell>
          <cell r="C16">
            <v>0</v>
          </cell>
          <cell r="D16"/>
          <cell r="M16">
            <v>9183</v>
          </cell>
          <cell r="N16">
            <v>0</v>
          </cell>
          <cell r="O16"/>
          <cell r="V16">
            <v>5786</v>
          </cell>
          <cell r="W16">
            <v>0</v>
          </cell>
          <cell r="X16"/>
          <cell r="AE16">
            <v>6947</v>
          </cell>
          <cell r="AF16">
            <v>0</v>
          </cell>
          <cell r="AG16"/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B Español"/>
      <sheetName val="Detalle Mensual2017.2016"/>
    </sheetNames>
    <sheetDataSet>
      <sheetData sheetId="0">
        <row r="9">
          <cell r="C9" t="str">
            <v xml:space="preserve">Actualizado al 14 de Noviembre de 2017                                             </v>
          </cell>
          <cell r="E9" t="str">
            <v>Información al mes de Agosto 2017</v>
          </cell>
        </row>
        <row r="135">
          <cell r="D135" t="str">
            <v>Cabezas</v>
          </cell>
        </row>
        <row r="136">
          <cell r="D136" t="str">
            <v>Cabezas</v>
          </cell>
        </row>
        <row r="137">
          <cell r="D137" t="str">
            <v>Miles de Kilos</v>
          </cell>
        </row>
        <row r="138">
          <cell r="D138" t="str">
            <v>Miles de Kilos</v>
          </cell>
        </row>
        <row r="139">
          <cell r="D139" t="str">
            <v>Miles de Kilos</v>
          </cell>
        </row>
        <row r="140">
          <cell r="D140" t="str">
            <v>Miles de Kilos</v>
          </cell>
        </row>
        <row r="141">
          <cell r="D141" t="str">
            <v>Miles de Kilos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resumen"/>
      <sheetName val="Base de datos"/>
      <sheetName val="Graph Lineal Mensual"/>
      <sheetName val="Graph comportamiento mens"/>
      <sheetName val="Cuadros Mensual"/>
    </sheetNames>
    <sheetDataSet>
      <sheetData sheetId="0"/>
      <sheetData sheetId="1">
        <row r="4">
          <cell r="B4">
            <v>2015</v>
          </cell>
          <cell r="C4">
            <v>2016</v>
          </cell>
          <cell r="D4">
            <v>2017</v>
          </cell>
        </row>
        <row r="5">
          <cell r="A5" t="str">
            <v>Ene</v>
          </cell>
          <cell r="B5">
            <v>1018758.317</v>
          </cell>
          <cell r="C5">
            <v>828930.06600000011</v>
          </cell>
          <cell r="D5">
            <v>942496.21699999995</v>
          </cell>
          <cell r="M5">
            <v>433189.06199999998</v>
          </cell>
          <cell r="N5">
            <v>352123.70400000003</v>
          </cell>
          <cell r="O5">
            <v>445039.47199999995</v>
          </cell>
          <cell r="U5">
            <v>277129.75199999998</v>
          </cell>
          <cell r="V5">
            <v>212096.80700000003</v>
          </cell>
          <cell r="W5">
            <v>229317.24099999998</v>
          </cell>
          <cell r="AD5">
            <v>308439.50300000003</v>
          </cell>
          <cell r="AE5">
            <v>264709.55500000005</v>
          </cell>
          <cell r="AF5">
            <v>268139.50400000002</v>
          </cell>
        </row>
        <row r="6">
          <cell r="A6" t="str">
            <v>Feb</v>
          </cell>
          <cell r="B6">
            <v>922376.66399999999</v>
          </cell>
          <cell r="C6">
            <v>794403.10399999993</v>
          </cell>
          <cell r="D6">
            <v>744641.20700000005</v>
          </cell>
          <cell r="M6">
            <v>379385.67</v>
          </cell>
          <cell r="N6">
            <v>360437.95</v>
          </cell>
          <cell r="O6">
            <v>332286.81200000003</v>
          </cell>
          <cell r="U6">
            <v>331052.28600000002</v>
          </cell>
          <cell r="V6">
            <v>221833.85499999998</v>
          </cell>
          <cell r="W6">
            <v>198122.50700000001</v>
          </cell>
          <cell r="AD6">
            <v>211938.70800000001</v>
          </cell>
          <cell r="AE6">
            <v>212131.299</v>
          </cell>
          <cell r="AF6">
            <v>214231.88800000001</v>
          </cell>
        </row>
        <row r="7">
          <cell r="A7" t="str">
            <v>Mar</v>
          </cell>
          <cell r="B7">
            <v>1030151.196</v>
          </cell>
          <cell r="C7">
            <v>999277.60100000002</v>
          </cell>
          <cell r="D7">
            <v>1227814.3500000001</v>
          </cell>
          <cell r="M7">
            <v>453174.20400000003</v>
          </cell>
          <cell r="N7">
            <v>420362.54399999999</v>
          </cell>
          <cell r="O7">
            <v>625923.84600000002</v>
          </cell>
          <cell r="U7">
            <v>284091.071</v>
          </cell>
          <cell r="V7">
            <v>259602.978</v>
          </cell>
          <cell r="W7">
            <v>291113.10800000001</v>
          </cell>
          <cell r="AD7">
            <v>292885.92099999997</v>
          </cell>
          <cell r="AE7">
            <v>319312.07899999997</v>
          </cell>
          <cell r="AF7">
            <v>310777.39600000001</v>
          </cell>
        </row>
        <row r="8">
          <cell r="A8" t="str">
            <v>Abr</v>
          </cell>
          <cell r="B8">
            <v>870361.62</v>
          </cell>
          <cell r="C8">
            <v>896134.19200000004</v>
          </cell>
          <cell r="D8">
            <v>895479.07600000012</v>
          </cell>
          <cell r="M8">
            <v>360962.94300000003</v>
          </cell>
          <cell r="N8">
            <v>400971.83600000001</v>
          </cell>
          <cell r="O8">
            <v>403037.00800000003</v>
          </cell>
          <cell r="U8">
            <v>225069.34899999999</v>
          </cell>
          <cell r="V8">
            <v>224080.77100000001</v>
          </cell>
          <cell r="W8">
            <v>253173.30499999999</v>
          </cell>
          <cell r="AD8">
            <v>284329.32799999998</v>
          </cell>
          <cell r="AE8">
            <v>271081.58499999996</v>
          </cell>
          <cell r="AF8">
            <v>239268.76300000004</v>
          </cell>
        </row>
        <row r="9">
          <cell r="A9" t="str">
            <v>May</v>
          </cell>
          <cell r="B9">
            <v>944734.66500000004</v>
          </cell>
          <cell r="C9">
            <v>1039301.0630000001</v>
          </cell>
          <cell r="D9">
            <v>1112528.6760000002</v>
          </cell>
          <cell r="M9">
            <v>394567.10200000001</v>
          </cell>
          <cell r="N9">
            <v>404114.902</v>
          </cell>
          <cell r="O9">
            <v>491284.18500000006</v>
          </cell>
          <cell r="U9">
            <v>264034.58600000001</v>
          </cell>
          <cell r="V9">
            <v>260275.20900000003</v>
          </cell>
          <cell r="W9">
            <v>291862.26900000003</v>
          </cell>
          <cell r="AD9">
            <v>286132.97700000001</v>
          </cell>
          <cell r="AE9">
            <v>374910.95199999999</v>
          </cell>
          <cell r="AF9">
            <v>329382.22200000001</v>
          </cell>
        </row>
        <row r="10">
          <cell r="A10" t="str">
            <v>Jun</v>
          </cell>
          <cell r="B10">
            <v>1008966.8840000001</v>
          </cell>
          <cell r="C10">
            <v>997759.47900000005</v>
          </cell>
          <cell r="D10">
            <v>1062707.4240000001</v>
          </cell>
          <cell r="M10">
            <v>440347.69099999999</v>
          </cell>
          <cell r="N10">
            <v>458028.58600000001</v>
          </cell>
          <cell r="O10">
            <v>436014.22</v>
          </cell>
          <cell r="U10">
            <v>274465.86800000002</v>
          </cell>
          <cell r="V10">
            <v>248655.65500000003</v>
          </cell>
          <cell r="W10">
            <v>259716.837</v>
          </cell>
          <cell r="AD10">
            <v>294153.32500000001</v>
          </cell>
          <cell r="AE10">
            <v>291075.23800000001</v>
          </cell>
          <cell r="AF10">
            <v>366976.36700000003</v>
          </cell>
        </row>
        <row r="11">
          <cell r="A11" t="str">
            <v>Jul</v>
          </cell>
          <cell r="B11">
            <v>1053183.67</v>
          </cell>
          <cell r="C11">
            <v>976805.62600000005</v>
          </cell>
          <cell r="D11">
            <v>1021532.2119999998</v>
          </cell>
          <cell r="M11">
            <v>483261.06199999998</v>
          </cell>
          <cell r="N11">
            <v>441686.67300000001</v>
          </cell>
          <cell r="O11">
            <v>463158.71899999998</v>
          </cell>
          <cell r="U11">
            <v>268192.19099999999</v>
          </cell>
          <cell r="V11">
            <v>248007.29799999998</v>
          </cell>
          <cell r="W11">
            <v>301488.93099999998</v>
          </cell>
          <cell r="AD11">
            <v>301730.41700000002</v>
          </cell>
          <cell r="AE11">
            <v>287111.65500000003</v>
          </cell>
          <cell r="AF11">
            <v>256884.56199999998</v>
          </cell>
        </row>
        <row r="12">
          <cell r="A12" t="str">
            <v>Ago</v>
          </cell>
          <cell r="B12">
            <v>1004091.7310000001</v>
          </cell>
          <cell r="C12">
            <v>1069119.577</v>
          </cell>
          <cell r="D12">
            <v>1131244.6529999999</v>
          </cell>
          <cell r="M12">
            <v>425429.978</v>
          </cell>
          <cell r="N12">
            <v>486755.087</v>
          </cell>
          <cell r="O12">
            <v>538637.27300000004</v>
          </cell>
          <cell r="U12">
            <v>267651.96000000002</v>
          </cell>
          <cell r="V12">
            <v>296387.82199999999</v>
          </cell>
          <cell r="W12">
            <v>291755.34499999997</v>
          </cell>
          <cell r="AD12">
            <v>311009.79300000001</v>
          </cell>
          <cell r="AE12">
            <v>285976.66800000001</v>
          </cell>
          <cell r="AF12">
            <v>300852.03499999997</v>
          </cell>
        </row>
        <row r="13">
          <cell r="A13" t="str">
            <v>Sept</v>
          </cell>
          <cell r="B13">
            <v>1060605.6299999999</v>
          </cell>
          <cell r="C13">
            <v>948483.17899999989</v>
          </cell>
          <cell r="D13"/>
          <cell r="M13">
            <v>445990.973</v>
          </cell>
          <cell r="N13">
            <v>457012.06099999999</v>
          </cell>
          <cell r="O13"/>
          <cell r="U13">
            <v>310138.33600000001</v>
          </cell>
          <cell r="V13">
            <v>231284.038</v>
          </cell>
          <cell r="W13"/>
          <cell r="AD13">
            <v>304476.321</v>
          </cell>
          <cell r="AE13">
            <v>260187.08</v>
          </cell>
          <cell r="AF13"/>
        </row>
        <row r="14">
          <cell r="A14" t="str">
            <v>Oct</v>
          </cell>
          <cell r="B14">
            <v>1200105.3</v>
          </cell>
          <cell r="C14">
            <v>1079893.9880000001</v>
          </cell>
          <cell r="D14"/>
          <cell r="M14">
            <v>529757.05299999996</v>
          </cell>
          <cell r="N14">
            <v>501312.87100000004</v>
          </cell>
          <cell r="O14"/>
          <cell r="U14">
            <v>296278.93300000002</v>
          </cell>
          <cell r="V14">
            <v>253762.92199999999</v>
          </cell>
          <cell r="W14"/>
          <cell r="AD14">
            <v>374069.31400000001</v>
          </cell>
          <cell r="AE14">
            <v>324818.19500000001</v>
          </cell>
          <cell r="AF14"/>
        </row>
        <row r="15">
          <cell r="A15" t="str">
            <v>Nov</v>
          </cell>
          <cell r="B15">
            <v>960989.49200000009</v>
          </cell>
          <cell r="C15">
            <v>1011851.598</v>
          </cell>
          <cell r="D15"/>
          <cell r="M15">
            <v>457400.76500000001</v>
          </cell>
          <cell r="N15">
            <v>537899.28500000003</v>
          </cell>
          <cell r="O15"/>
          <cell r="U15">
            <v>242890.54</v>
          </cell>
          <cell r="V15">
            <v>219711.72</v>
          </cell>
          <cell r="W15"/>
          <cell r="AD15">
            <v>260698.18700000001</v>
          </cell>
          <cell r="AE15">
            <v>254240.59299999999</v>
          </cell>
          <cell r="AF15"/>
        </row>
        <row r="16">
          <cell r="A16" t="str">
            <v>Dic</v>
          </cell>
          <cell r="B16">
            <v>1054965.7069999999</v>
          </cell>
          <cell r="C16">
            <v>1055018.3859999999</v>
          </cell>
          <cell r="D16"/>
          <cell r="M16">
            <v>452680.59700000001</v>
          </cell>
          <cell r="N16">
            <v>527982.71200000006</v>
          </cell>
          <cell r="O16"/>
          <cell r="U16">
            <v>270748.66800000001</v>
          </cell>
          <cell r="V16">
            <v>252626.052</v>
          </cell>
          <cell r="W16"/>
          <cell r="AD16">
            <v>331536.44199999998</v>
          </cell>
          <cell r="AE16">
            <v>274409.62199999997</v>
          </cell>
          <cell r="AF16"/>
        </row>
        <row r="17">
          <cell r="A17" t="str">
            <v>Total general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resumen"/>
      <sheetName val="Base de datos"/>
      <sheetName val="Graph Lineal Mensual"/>
      <sheetName val="Graph comportamiento mens"/>
      <sheetName val="Cuadros Mensual"/>
    </sheetNames>
    <sheetDataSet>
      <sheetData sheetId="0"/>
      <sheetData sheetId="1">
        <row r="4">
          <cell r="B4">
            <v>2015</v>
          </cell>
          <cell r="C4">
            <v>2016</v>
          </cell>
          <cell r="D4">
            <v>2017</v>
          </cell>
        </row>
        <row r="5">
          <cell r="A5" t="str">
            <v>Ene</v>
          </cell>
          <cell r="B5">
            <v>51.704046999999996</v>
          </cell>
          <cell r="C5">
            <v>45.983985999999994</v>
          </cell>
          <cell r="D5">
            <v>48.020519999999998</v>
          </cell>
        </row>
        <row r="6">
          <cell r="A6" t="str">
            <v>Feb</v>
          </cell>
          <cell r="B6">
            <v>53.049047000000002</v>
          </cell>
          <cell r="C6">
            <v>50.391588000000006</v>
          </cell>
          <cell r="D6">
            <v>46.335052000000005</v>
          </cell>
        </row>
        <row r="7">
          <cell r="A7" t="str">
            <v>Mar</v>
          </cell>
          <cell r="B7">
            <v>63.602233999999996</v>
          </cell>
          <cell r="C7">
            <v>48.389643</v>
          </cell>
          <cell r="D7">
            <v>59.701461999999999</v>
          </cell>
        </row>
        <row r="8">
          <cell r="A8" t="str">
            <v>Abr</v>
          </cell>
          <cell r="B8">
            <v>57.483737999999995</v>
          </cell>
          <cell r="C8">
            <v>52.683569000000006</v>
          </cell>
          <cell r="D8">
            <v>58.509236999999999</v>
          </cell>
        </row>
        <row r="9">
          <cell r="A9" t="str">
            <v>May</v>
          </cell>
          <cell r="B9">
            <v>63.234559000000004</v>
          </cell>
          <cell r="C9">
            <v>67.408898000000008</v>
          </cell>
          <cell r="D9">
            <v>64.270050999999995</v>
          </cell>
        </row>
        <row r="10">
          <cell r="A10" t="str">
            <v>Jun</v>
          </cell>
          <cell r="B10">
            <v>59.961578000000003</v>
          </cell>
          <cell r="C10">
            <v>58.752775</v>
          </cell>
          <cell r="D10">
            <v>57.056832</v>
          </cell>
        </row>
        <row r="11">
          <cell r="A11" t="str">
            <v>Jul</v>
          </cell>
          <cell r="B11">
            <v>64.458413000000007</v>
          </cell>
          <cell r="C11">
            <v>58.389727000000001</v>
          </cell>
          <cell r="D11">
            <v>53.470408000000006</v>
          </cell>
        </row>
        <row r="12">
          <cell r="A12" t="str">
            <v>Ago</v>
          </cell>
          <cell r="B12">
            <v>62.279161000000002</v>
          </cell>
          <cell r="C12">
            <v>55.450194000000003</v>
          </cell>
          <cell r="D12">
            <v>62.333508000000002</v>
          </cell>
        </row>
        <row r="13">
          <cell r="A13" t="str">
            <v>Sept</v>
          </cell>
          <cell r="B13">
            <v>60.265277000000005</v>
          </cell>
          <cell r="C13">
            <v>55.150375999999994</v>
          </cell>
          <cell r="D13"/>
        </row>
        <row r="14">
          <cell r="A14" t="str">
            <v>Oct</v>
          </cell>
          <cell r="B14">
            <v>65.068495999999996</v>
          </cell>
          <cell r="C14">
            <v>47.705982000000006</v>
          </cell>
          <cell r="D14"/>
        </row>
        <row r="15">
          <cell r="A15" t="str">
            <v>Nov</v>
          </cell>
          <cell r="B15">
            <v>48.663553999999998</v>
          </cell>
          <cell r="C15">
            <v>50.463279999999997</v>
          </cell>
          <cell r="D15"/>
        </row>
        <row r="16">
          <cell r="A16" t="str">
            <v>Dic</v>
          </cell>
          <cell r="B16">
            <v>45.349241999999997</v>
          </cell>
          <cell r="C16">
            <v>45.377867999999999</v>
          </cell>
          <cell r="D16"/>
        </row>
        <row r="17">
          <cell r="A17" t="str">
            <v>Total general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resumen"/>
      <sheetName val="Base de datos"/>
      <sheetName val="Graph Lineal Mensual"/>
      <sheetName val="Graph comportamiento mens"/>
      <sheetName val="Cuadros Mensual"/>
    </sheetNames>
    <sheetDataSet>
      <sheetData sheetId="0"/>
      <sheetData sheetId="1">
        <row r="4">
          <cell r="B4">
            <v>2015</v>
          </cell>
          <cell r="C4">
            <v>2016</v>
          </cell>
          <cell r="D4">
            <v>2017</v>
          </cell>
        </row>
        <row r="5">
          <cell r="A5" t="str">
            <v>Ene</v>
          </cell>
          <cell r="B5">
            <v>2124.3847569999998</v>
          </cell>
          <cell r="C5">
            <v>1192.081025</v>
          </cell>
          <cell r="D5">
            <v>1378.417136</v>
          </cell>
          <cell r="L5" t="str">
            <v>Ene</v>
          </cell>
          <cell r="M5">
            <v>1091.5245179999999</v>
          </cell>
          <cell r="N5">
            <v>571.79060800000002</v>
          </cell>
          <cell r="O5">
            <v>700.63236899999993</v>
          </cell>
          <cell r="U5">
            <v>1032.8602389999999</v>
          </cell>
          <cell r="V5">
            <v>620.29041700000005</v>
          </cell>
          <cell r="W5">
            <v>677.78476699999999</v>
          </cell>
        </row>
        <row r="6">
          <cell r="A6" t="str">
            <v>Feb</v>
          </cell>
          <cell r="B6">
            <v>1453.9718889999999</v>
          </cell>
          <cell r="C6">
            <v>1339.6911200000002</v>
          </cell>
          <cell r="D6">
            <v>1742.2934879999998</v>
          </cell>
          <cell r="L6" t="str">
            <v>Feb</v>
          </cell>
          <cell r="M6">
            <v>677.52325600000006</v>
          </cell>
          <cell r="N6">
            <v>672.39167399999997</v>
          </cell>
          <cell r="O6">
            <v>828.43283799999995</v>
          </cell>
          <cell r="U6">
            <v>776.44863300000009</v>
          </cell>
          <cell r="V6">
            <v>667.29944599999999</v>
          </cell>
          <cell r="W6">
            <v>913.86065000000008</v>
          </cell>
        </row>
        <row r="7">
          <cell r="A7" t="str">
            <v>Mar</v>
          </cell>
          <cell r="B7">
            <v>2008.8357190000002</v>
          </cell>
          <cell r="C7">
            <v>1670.122723</v>
          </cell>
          <cell r="D7">
            <v>1649.6217549999999</v>
          </cell>
          <cell r="L7" t="str">
            <v>Mar</v>
          </cell>
          <cell r="M7">
            <v>971.42918299999997</v>
          </cell>
          <cell r="N7">
            <v>796.60648500000002</v>
          </cell>
          <cell r="O7">
            <v>723.27901599999996</v>
          </cell>
          <cell r="U7">
            <v>1037.406536</v>
          </cell>
          <cell r="V7">
            <v>873.51623800000004</v>
          </cell>
          <cell r="W7">
            <v>926.34273899999994</v>
          </cell>
        </row>
        <row r="8">
          <cell r="A8" t="str">
            <v>Abr</v>
          </cell>
          <cell r="B8">
            <v>1842.8398829999999</v>
          </cell>
          <cell r="C8">
            <v>1524.594509</v>
          </cell>
          <cell r="D8">
            <v>1531.6445729999998</v>
          </cell>
          <cell r="L8" t="str">
            <v>Abr</v>
          </cell>
          <cell r="M8">
            <v>876.70410900000002</v>
          </cell>
          <cell r="N8">
            <v>778.85761200000002</v>
          </cell>
          <cell r="O8">
            <v>686.61192799999992</v>
          </cell>
          <cell r="U8">
            <v>966.13577399999997</v>
          </cell>
          <cell r="V8">
            <v>745.736897</v>
          </cell>
          <cell r="W8">
            <v>845.032645</v>
          </cell>
        </row>
        <row r="9">
          <cell r="A9" t="str">
            <v>May</v>
          </cell>
          <cell r="B9">
            <v>1583.3709920000001</v>
          </cell>
          <cell r="C9">
            <v>1863.4874029999999</v>
          </cell>
          <cell r="D9">
            <v>2070.3166419999998</v>
          </cell>
          <cell r="L9" t="str">
            <v>May</v>
          </cell>
          <cell r="M9">
            <v>720.97346300000004</v>
          </cell>
          <cell r="N9">
            <v>749.39044999999999</v>
          </cell>
          <cell r="O9">
            <v>995.762834</v>
          </cell>
          <cell r="U9">
            <v>862.39752899999996</v>
          </cell>
          <cell r="V9">
            <v>1114.096953</v>
          </cell>
          <cell r="W9">
            <v>1074.5538079999999</v>
          </cell>
        </row>
        <row r="10">
          <cell r="A10" t="str">
            <v>Jun</v>
          </cell>
          <cell r="B10">
            <v>1760.2032339999998</v>
          </cell>
          <cell r="C10">
            <v>1755.1353360000001</v>
          </cell>
          <cell r="D10">
            <v>1596.4406309999999</v>
          </cell>
          <cell r="L10" t="str">
            <v>Jun</v>
          </cell>
          <cell r="M10">
            <v>854.69142599999998</v>
          </cell>
          <cell r="N10">
            <v>822.78201799999999</v>
          </cell>
          <cell r="O10">
            <v>756.16069600000003</v>
          </cell>
          <cell r="U10">
            <v>905.51180799999997</v>
          </cell>
          <cell r="V10">
            <v>932.35331799999994</v>
          </cell>
          <cell r="W10">
            <v>840.27993500000002</v>
          </cell>
        </row>
        <row r="11">
          <cell r="A11" t="str">
            <v>Jul</v>
          </cell>
          <cell r="B11">
            <v>1974.6852730000001</v>
          </cell>
          <cell r="C11">
            <v>1656.3130180000001</v>
          </cell>
          <cell r="D11">
            <v>1674.4371880000001</v>
          </cell>
          <cell r="L11" t="str">
            <v>Jul</v>
          </cell>
          <cell r="M11">
            <v>994.90330200000005</v>
          </cell>
          <cell r="N11">
            <v>804.79126699999995</v>
          </cell>
          <cell r="O11">
            <v>815.86631499999999</v>
          </cell>
          <cell r="U11">
            <v>979.781971</v>
          </cell>
          <cell r="V11">
            <v>851.52175099999999</v>
          </cell>
          <cell r="W11">
            <v>858.57087300000001</v>
          </cell>
        </row>
        <row r="12">
          <cell r="A12" t="str">
            <v>Ago</v>
          </cell>
          <cell r="B12">
            <v>1635.7984590000001</v>
          </cell>
          <cell r="C12">
            <v>1853.723416</v>
          </cell>
          <cell r="D12">
            <v>1524.336628</v>
          </cell>
          <cell r="L12" t="str">
            <v>Ago</v>
          </cell>
          <cell r="M12">
            <v>846.67403000000002</v>
          </cell>
          <cell r="N12">
            <v>948.95409999999993</v>
          </cell>
          <cell r="O12">
            <v>732.73980500000005</v>
          </cell>
          <cell r="U12">
            <v>789.12442899999996</v>
          </cell>
          <cell r="V12">
            <v>904.769316</v>
          </cell>
          <cell r="W12">
            <v>791.59682299999997</v>
          </cell>
        </row>
        <row r="13">
          <cell r="A13" t="str">
            <v>Sept</v>
          </cell>
          <cell r="B13">
            <v>2174.8299280000001</v>
          </cell>
          <cell r="C13">
            <v>1908.492176</v>
          </cell>
          <cell r="D13"/>
          <cell r="L13" t="str">
            <v>Sept</v>
          </cell>
          <cell r="M13">
            <v>1101.252835</v>
          </cell>
          <cell r="N13">
            <v>854.61369200000001</v>
          </cell>
          <cell r="O13"/>
          <cell r="U13">
            <v>1073.5770930000001</v>
          </cell>
          <cell r="V13">
            <v>1053.8784839999998</v>
          </cell>
          <cell r="W13"/>
        </row>
        <row r="14">
          <cell r="A14" t="str">
            <v>Oct</v>
          </cell>
          <cell r="B14">
            <v>2045.0296289999999</v>
          </cell>
          <cell r="C14">
            <v>1971.6510230000001</v>
          </cell>
          <cell r="D14"/>
          <cell r="L14" t="str">
            <v>Oct</v>
          </cell>
          <cell r="M14">
            <v>892.66478399999994</v>
          </cell>
          <cell r="N14">
            <v>961.17690700000003</v>
          </cell>
          <cell r="O14"/>
          <cell r="U14">
            <v>1152.3648450000001</v>
          </cell>
          <cell r="V14">
            <v>1010.4741160000001</v>
          </cell>
          <cell r="W14"/>
        </row>
        <row r="15">
          <cell r="A15" t="str">
            <v>Nov</v>
          </cell>
          <cell r="B15">
            <v>1668.8186549999998</v>
          </cell>
          <cell r="C15">
            <v>1582.8258930000002</v>
          </cell>
          <cell r="D15"/>
          <cell r="L15" t="str">
            <v>Nov</v>
          </cell>
          <cell r="M15">
            <v>726.23089099999993</v>
          </cell>
          <cell r="N15">
            <v>674.31068900000002</v>
          </cell>
          <cell r="O15"/>
          <cell r="U15">
            <v>942.58776399999999</v>
          </cell>
          <cell r="V15">
            <v>908.51520400000004</v>
          </cell>
          <cell r="W15"/>
        </row>
        <row r="16">
          <cell r="A16" t="str">
            <v>Dic</v>
          </cell>
          <cell r="B16">
            <v>1466.2428829999999</v>
          </cell>
          <cell r="C16">
            <v>1337.4598719999999</v>
          </cell>
          <cell r="D16"/>
          <cell r="L16" t="str">
            <v>Dic</v>
          </cell>
          <cell r="M16">
            <v>618.89558499999998</v>
          </cell>
          <cell r="N16">
            <v>602.37322600000005</v>
          </cell>
          <cell r="O16"/>
          <cell r="U16">
            <v>847.34729799999991</v>
          </cell>
          <cell r="V16">
            <v>735.08664599999997</v>
          </cell>
          <cell r="W16"/>
        </row>
      </sheetData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resumen"/>
      <sheetName val="Base de datos"/>
      <sheetName val="Graph Lineal Mensual"/>
      <sheetName val="Graph comportamiento mens"/>
      <sheetName val="Cuadros Mensual"/>
    </sheetNames>
    <sheetDataSet>
      <sheetData sheetId="0"/>
      <sheetData sheetId="1">
        <row r="4">
          <cell r="B4">
            <v>2015</v>
          </cell>
          <cell r="C4">
            <v>2016</v>
          </cell>
          <cell r="D4">
            <v>2017</v>
          </cell>
        </row>
        <row r="5">
          <cell r="A5" t="str">
            <v>Ene</v>
          </cell>
          <cell r="B5">
            <v>4269</v>
          </cell>
          <cell r="C5">
            <v>4511</v>
          </cell>
          <cell r="D5">
            <v>4028</v>
          </cell>
          <cell r="L5" t="str">
            <v>Ene</v>
          </cell>
          <cell r="M5">
            <v>2080</v>
          </cell>
          <cell r="N5">
            <v>1944</v>
          </cell>
          <cell r="O5">
            <v>1716</v>
          </cell>
          <cell r="U5">
            <v>228</v>
          </cell>
          <cell r="V5">
            <v>214</v>
          </cell>
          <cell r="W5">
            <v>189</v>
          </cell>
          <cell r="AD5">
            <v>1176</v>
          </cell>
          <cell r="AE5">
            <v>1365</v>
          </cell>
          <cell r="AF5">
            <v>1361</v>
          </cell>
          <cell r="AL5">
            <v>96</v>
          </cell>
          <cell r="AM5">
            <v>103</v>
          </cell>
          <cell r="AN5">
            <v>67</v>
          </cell>
          <cell r="AT5">
            <v>122</v>
          </cell>
          <cell r="AU5">
            <v>124</v>
          </cell>
          <cell r="AV5">
            <v>54</v>
          </cell>
        </row>
        <row r="6">
          <cell r="A6" t="str">
            <v>Feb</v>
          </cell>
          <cell r="B6">
            <v>4739</v>
          </cell>
          <cell r="C6">
            <v>5481</v>
          </cell>
          <cell r="D6">
            <v>4740</v>
          </cell>
          <cell r="L6" t="str">
            <v>Feb</v>
          </cell>
          <cell r="M6">
            <v>2249</v>
          </cell>
          <cell r="N6">
            <v>2423</v>
          </cell>
          <cell r="O6">
            <v>1999</v>
          </cell>
          <cell r="U6">
            <v>238</v>
          </cell>
          <cell r="V6">
            <v>162</v>
          </cell>
          <cell r="W6">
            <v>154</v>
          </cell>
          <cell r="AD6">
            <v>1192</v>
          </cell>
          <cell r="AE6">
            <v>1539</v>
          </cell>
          <cell r="AF6">
            <v>1551</v>
          </cell>
          <cell r="AL6">
            <v>88</v>
          </cell>
          <cell r="AM6">
            <v>131</v>
          </cell>
          <cell r="AN6">
            <v>111</v>
          </cell>
          <cell r="AT6">
            <v>104</v>
          </cell>
          <cell r="AU6">
            <v>94</v>
          </cell>
          <cell r="AV6">
            <v>82</v>
          </cell>
        </row>
        <row r="7">
          <cell r="A7" t="str">
            <v>Mar</v>
          </cell>
          <cell r="B7">
            <v>5883</v>
          </cell>
          <cell r="C7">
            <v>6013</v>
          </cell>
          <cell r="D7">
            <v>5462</v>
          </cell>
          <cell r="L7" t="str">
            <v>Mar</v>
          </cell>
          <cell r="M7">
            <v>2672</v>
          </cell>
          <cell r="N7">
            <v>2408</v>
          </cell>
          <cell r="O7">
            <v>2075</v>
          </cell>
          <cell r="T7" t="str">
            <v>Mar</v>
          </cell>
          <cell r="U7">
            <v>266</v>
          </cell>
          <cell r="V7">
            <v>235</v>
          </cell>
          <cell r="W7">
            <v>219</v>
          </cell>
          <cell r="AD7">
            <v>1628</v>
          </cell>
          <cell r="AE7">
            <v>1809</v>
          </cell>
          <cell r="AF7">
            <v>1853</v>
          </cell>
          <cell r="AL7">
            <v>135</v>
          </cell>
          <cell r="AM7">
            <v>100</v>
          </cell>
          <cell r="AN7">
            <v>83</v>
          </cell>
          <cell r="AT7">
            <v>99</v>
          </cell>
          <cell r="AU7">
            <v>132</v>
          </cell>
          <cell r="AV7">
            <v>103</v>
          </cell>
        </row>
        <row r="8">
          <cell r="A8" t="str">
            <v>Abr</v>
          </cell>
          <cell r="B8">
            <v>4955</v>
          </cell>
          <cell r="C8">
            <v>5724</v>
          </cell>
          <cell r="D8">
            <v>4656</v>
          </cell>
          <cell r="L8" t="str">
            <v>Abr</v>
          </cell>
          <cell r="M8">
            <v>2290</v>
          </cell>
          <cell r="N8">
            <v>2469</v>
          </cell>
          <cell r="O8">
            <v>1664</v>
          </cell>
          <cell r="T8" t="str">
            <v>Abr</v>
          </cell>
          <cell r="U8">
            <v>214</v>
          </cell>
          <cell r="V8">
            <v>218</v>
          </cell>
          <cell r="W8">
            <v>201</v>
          </cell>
          <cell r="AD8">
            <v>1224</v>
          </cell>
          <cell r="AE8">
            <v>1617</v>
          </cell>
          <cell r="AF8">
            <v>1581</v>
          </cell>
          <cell r="AL8">
            <v>116</v>
          </cell>
          <cell r="AM8">
            <v>102</v>
          </cell>
          <cell r="AN8">
            <v>80</v>
          </cell>
          <cell r="AT8">
            <v>141</v>
          </cell>
          <cell r="AU8">
            <v>115</v>
          </cell>
          <cell r="AV8">
            <v>93</v>
          </cell>
        </row>
        <row r="9">
          <cell r="A9" t="str">
            <v>May</v>
          </cell>
          <cell r="B9">
            <v>5647</v>
          </cell>
          <cell r="C9">
            <v>5728</v>
          </cell>
          <cell r="D9">
            <v>5667</v>
          </cell>
          <cell r="L9" t="str">
            <v>May</v>
          </cell>
          <cell r="M9">
            <v>2720</v>
          </cell>
          <cell r="N9">
            <v>2294</v>
          </cell>
          <cell r="O9">
            <v>2095</v>
          </cell>
          <cell r="T9" t="str">
            <v>May</v>
          </cell>
          <cell r="U9">
            <v>228</v>
          </cell>
          <cell r="V9">
            <v>217</v>
          </cell>
          <cell r="W9">
            <v>212</v>
          </cell>
          <cell r="AD9">
            <v>1419</v>
          </cell>
          <cell r="AE9">
            <v>1657</v>
          </cell>
          <cell r="AF9">
            <v>1890</v>
          </cell>
          <cell r="AL9">
            <v>108</v>
          </cell>
          <cell r="AM9">
            <v>67</v>
          </cell>
          <cell r="AN9">
            <v>94</v>
          </cell>
          <cell r="AT9">
            <v>114</v>
          </cell>
          <cell r="AU9">
            <v>135</v>
          </cell>
          <cell r="AV9">
            <v>117</v>
          </cell>
        </row>
        <row r="10">
          <cell r="A10" t="str">
            <v>Jun</v>
          </cell>
          <cell r="B10">
            <v>5406</v>
          </cell>
          <cell r="C10">
            <v>5706</v>
          </cell>
          <cell r="D10">
            <v>4734</v>
          </cell>
          <cell r="L10" t="str">
            <v>Jun</v>
          </cell>
          <cell r="M10">
            <v>2432</v>
          </cell>
          <cell r="N10">
            <v>2339</v>
          </cell>
          <cell r="O10">
            <v>1819</v>
          </cell>
          <cell r="T10" t="str">
            <v>Jun</v>
          </cell>
          <cell r="U10">
            <v>271</v>
          </cell>
          <cell r="V10">
            <v>196</v>
          </cell>
          <cell r="W10">
            <v>204</v>
          </cell>
          <cell r="AD10">
            <v>1447</v>
          </cell>
          <cell r="AE10">
            <v>1593</v>
          </cell>
          <cell r="AF10">
            <v>1530</v>
          </cell>
          <cell r="AL10">
            <v>99</v>
          </cell>
          <cell r="AM10">
            <v>87</v>
          </cell>
          <cell r="AN10">
            <v>82</v>
          </cell>
          <cell r="AT10">
            <v>146</v>
          </cell>
          <cell r="AU10">
            <v>107</v>
          </cell>
          <cell r="AV10">
            <v>92</v>
          </cell>
        </row>
        <row r="11">
          <cell r="A11" t="str">
            <v>Jul</v>
          </cell>
          <cell r="B11">
            <v>5364</v>
          </cell>
          <cell r="C11">
            <v>5583</v>
          </cell>
          <cell r="D11">
            <v>4494</v>
          </cell>
          <cell r="L11" t="str">
            <v>Jul</v>
          </cell>
          <cell r="M11">
            <v>2383</v>
          </cell>
          <cell r="N11">
            <v>2202</v>
          </cell>
          <cell r="O11">
            <v>1680</v>
          </cell>
          <cell r="T11" t="str">
            <v>Jul</v>
          </cell>
          <cell r="U11">
            <v>254</v>
          </cell>
          <cell r="V11">
            <v>183</v>
          </cell>
          <cell r="W11">
            <v>179</v>
          </cell>
          <cell r="AD11">
            <v>1424</v>
          </cell>
          <cell r="AE11">
            <v>1673</v>
          </cell>
          <cell r="AF11">
            <v>1528</v>
          </cell>
          <cell r="AL11">
            <v>102</v>
          </cell>
          <cell r="AM11">
            <v>69</v>
          </cell>
          <cell r="AN11">
            <v>60</v>
          </cell>
          <cell r="AT11">
            <v>122</v>
          </cell>
          <cell r="AU11">
            <v>100</v>
          </cell>
          <cell r="AV11">
            <v>87</v>
          </cell>
        </row>
        <row r="12">
          <cell r="A12" t="str">
            <v>Ago</v>
          </cell>
          <cell r="B12">
            <v>4654</v>
          </cell>
          <cell r="C12">
            <v>5230</v>
          </cell>
          <cell r="D12">
            <v>4432</v>
          </cell>
          <cell r="L12" t="str">
            <v>Ago</v>
          </cell>
          <cell r="M12">
            <v>2087</v>
          </cell>
          <cell r="N12">
            <v>2205</v>
          </cell>
          <cell r="O12">
            <v>1595</v>
          </cell>
          <cell r="T12" t="str">
            <v>Ago</v>
          </cell>
          <cell r="U12">
            <v>192</v>
          </cell>
          <cell r="V12">
            <v>187</v>
          </cell>
          <cell r="W12">
            <v>189</v>
          </cell>
          <cell r="AD12">
            <v>1319</v>
          </cell>
          <cell r="AE12">
            <v>1525</v>
          </cell>
          <cell r="AF12">
            <v>1650</v>
          </cell>
          <cell r="AL12">
            <v>119</v>
          </cell>
          <cell r="AM12">
            <v>99</v>
          </cell>
          <cell r="AN12">
            <v>93</v>
          </cell>
          <cell r="AT12">
            <v>83</v>
          </cell>
          <cell r="AU12">
            <v>97</v>
          </cell>
          <cell r="AV12">
            <v>101</v>
          </cell>
        </row>
        <row r="13">
          <cell r="A13" t="str">
            <v>Sept</v>
          </cell>
          <cell r="B13">
            <v>5124</v>
          </cell>
          <cell r="C13">
            <v>5083</v>
          </cell>
          <cell r="D13">
            <v>4301</v>
          </cell>
          <cell r="L13" t="str">
            <v>Sept</v>
          </cell>
          <cell r="M13">
            <v>2053</v>
          </cell>
          <cell r="N13">
            <v>2150</v>
          </cell>
          <cell r="O13">
            <v>1657</v>
          </cell>
          <cell r="T13" t="str">
            <v>Sept</v>
          </cell>
          <cell r="U13">
            <v>232</v>
          </cell>
          <cell r="V13">
            <v>212</v>
          </cell>
          <cell r="W13">
            <v>192</v>
          </cell>
          <cell r="AD13">
            <v>1348</v>
          </cell>
          <cell r="AE13">
            <v>1350</v>
          </cell>
          <cell r="AF13">
            <v>1441</v>
          </cell>
          <cell r="AL13">
            <v>141</v>
          </cell>
          <cell r="AM13">
            <v>101</v>
          </cell>
          <cell r="AN13">
            <v>87</v>
          </cell>
          <cell r="AT13">
            <v>101</v>
          </cell>
          <cell r="AU13">
            <v>121</v>
          </cell>
          <cell r="AV13">
            <v>79</v>
          </cell>
        </row>
        <row r="14">
          <cell r="A14" t="str">
            <v>Oct</v>
          </cell>
          <cell r="B14">
            <v>8985</v>
          </cell>
          <cell r="C14">
            <v>7917</v>
          </cell>
          <cell r="D14"/>
          <cell r="L14" t="str">
            <v>Oct</v>
          </cell>
          <cell r="M14">
            <v>4225</v>
          </cell>
          <cell r="N14">
            <v>3621</v>
          </cell>
          <cell r="O14"/>
          <cell r="T14" t="str">
            <v>Oct</v>
          </cell>
          <cell r="U14">
            <v>345</v>
          </cell>
          <cell r="V14">
            <v>289</v>
          </cell>
          <cell r="W14"/>
          <cell r="AD14">
            <v>2724</v>
          </cell>
          <cell r="AE14">
            <v>2605</v>
          </cell>
          <cell r="AF14"/>
          <cell r="AL14">
            <v>134</v>
          </cell>
          <cell r="AM14">
            <v>110</v>
          </cell>
          <cell r="AN14"/>
          <cell r="AT14">
            <v>117</v>
          </cell>
          <cell r="AU14">
            <v>87</v>
          </cell>
          <cell r="AV14"/>
        </row>
        <row r="15">
          <cell r="A15" t="str">
            <v>Nov</v>
          </cell>
          <cell r="B15">
            <v>4495</v>
          </cell>
          <cell r="C15">
            <v>4479</v>
          </cell>
          <cell r="D15"/>
          <cell r="L15" t="str">
            <v>Nov</v>
          </cell>
          <cell r="M15">
            <v>1920</v>
          </cell>
          <cell r="N15">
            <v>1761</v>
          </cell>
          <cell r="O15"/>
          <cell r="T15" t="str">
            <v>Nov</v>
          </cell>
          <cell r="U15">
            <v>238</v>
          </cell>
          <cell r="V15">
            <v>199</v>
          </cell>
          <cell r="W15"/>
          <cell r="AD15">
            <v>1268</v>
          </cell>
          <cell r="AE15">
            <v>1366</v>
          </cell>
          <cell r="AF15"/>
          <cell r="AL15">
            <v>95</v>
          </cell>
          <cell r="AM15">
            <v>61</v>
          </cell>
          <cell r="AN15"/>
          <cell r="AT15">
            <v>77</v>
          </cell>
          <cell r="AU15">
            <v>100</v>
          </cell>
          <cell r="AV15"/>
        </row>
        <row r="16">
          <cell r="A16" t="str">
            <v>Dic</v>
          </cell>
          <cell r="B16">
            <v>5214</v>
          </cell>
          <cell r="C16">
            <v>5245</v>
          </cell>
          <cell r="D16"/>
          <cell r="L16" t="str">
            <v>Dic</v>
          </cell>
          <cell r="M16">
            <v>2079</v>
          </cell>
          <cell r="N16">
            <v>2165</v>
          </cell>
          <cell r="O16"/>
          <cell r="T16" t="str">
            <v>Dic</v>
          </cell>
          <cell r="U16">
            <v>255</v>
          </cell>
          <cell r="V16">
            <v>241</v>
          </cell>
          <cell r="W16"/>
          <cell r="AD16">
            <v>1626</v>
          </cell>
          <cell r="AE16">
            <v>1561</v>
          </cell>
          <cell r="AF16"/>
          <cell r="AL16">
            <v>93</v>
          </cell>
          <cell r="AM16">
            <v>109</v>
          </cell>
          <cell r="AN16"/>
          <cell r="AT16">
            <v>119</v>
          </cell>
          <cell r="AU16">
            <v>98</v>
          </cell>
          <cell r="AV16"/>
        </row>
        <row r="17">
          <cell r="B17">
            <v>64735</v>
          </cell>
          <cell r="C17">
            <v>66700</v>
          </cell>
          <cell r="D17">
            <v>42514</v>
          </cell>
          <cell r="L17" t="str">
            <v>Total general</v>
          </cell>
          <cell r="M17">
            <v>29190</v>
          </cell>
          <cell r="N17">
            <v>27981</v>
          </cell>
          <cell r="O17">
            <v>16300</v>
          </cell>
          <cell r="T17" t="str">
            <v>Total general</v>
          </cell>
          <cell r="U17">
            <v>2961</v>
          </cell>
        </row>
        <row r="19">
          <cell r="U19"/>
        </row>
        <row r="24">
          <cell r="B24">
            <v>352</v>
          </cell>
          <cell r="C24">
            <v>483</v>
          </cell>
          <cell r="D24">
            <v>436</v>
          </cell>
          <cell r="I24"/>
          <cell r="J24"/>
          <cell r="M24">
            <v>66</v>
          </cell>
          <cell r="N24">
            <v>107</v>
          </cell>
          <cell r="O24">
            <v>77</v>
          </cell>
          <cell r="U24">
            <v>129</v>
          </cell>
          <cell r="V24">
            <v>139</v>
          </cell>
          <cell r="W24">
            <v>100</v>
          </cell>
          <cell r="AD24">
            <v>20</v>
          </cell>
          <cell r="AE24">
            <v>32</v>
          </cell>
          <cell r="AF24">
            <v>28</v>
          </cell>
        </row>
        <row r="25">
          <cell r="B25">
            <v>569</v>
          </cell>
          <cell r="C25">
            <v>785</v>
          </cell>
          <cell r="D25">
            <v>554</v>
          </cell>
          <cell r="I25"/>
          <cell r="J25"/>
          <cell r="K25"/>
          <cell r="L25" t="str">
            <v>Feb</v>
          </cell>
          <cell r="M25">
            <v>138</v>
          </cell>
          <cell r="N25">
            <v>160</v>
          </cell>
          <cell r="O25">
            <v>123</v>
          </cell>
          <cell r="U25">
            <v>150</v>
          </cell>
          <cell r="V25">
            <v>161</v>
          </cell>
          <cell r="W25">
            <v>154</v>
          </cell>
          <cell r="AD25">
            <v>11</v>
          </cell>
          <cell r="AE25">
            <v>26</v>
          </cell>
          <cell r="AF25">
            <v>12</v>
          </cell>
        </row>
        <row r="26">
          <cell r="B26">
            <v>727</v>
          </cell>
          <cell r="C26">
            <v>947</v>
          </cell>
          <cell r="D26">
            <v>777</v>
          </cell>
          <cell r="I26"/>
          <cell r="J26"/>
          <cell r="K26"/>
          <cell r="L26" t="str">
            <v>Mar</v>
          </cell>
          <cell r="M26">
            <v>148</v>
          </cell>
          <cell r="N26">
            <v>169</v>
          </cell>
          <cell r="O26">
            <v>142</v>
          </cell>
          <cell r="U26">
            <v>186</v>
          </cell>
          <cell r="V26">
            <v>188</v>
          </cell>
          <cell r="W26">
            <v>181</v>
          </cell>
          <cell r="AD26">
            <v>22</v>
          </cell>
          <cell r="AE26">
            <v>25</v>
          </cell>
          <cell r="AF26">
            <v>29</v>
          </cell>
        </row>
        <row r="27">
          <cell r="B27">
            <v>661</v>
          </cell>
          <cell r="C27">
            <v>881</v>
          </cell>
          <cell r="D27">
            <v>748</v>
          </cell>
          <cell r="I27"/>
          <cell r="J27"/>
          <cell r="K27"/>
          <cell r="L27" t="str">
            <v>Abr</v>
          </cell>
          <cell r="M27">
            <v>83</v>
          </cell>
          <cell r="N27">
            <v>125</v>
          </cell>
          <cell r="O27">
            <v>91</v>
          </cell>
          <cell r="U27">
            <v>171</v>
          </cell>
          <cell r="V27">
            <v>175</v>
          </cell>
          <cell r="W27">
            <v>162</v>
          </cell>
          <cell r="AD27">
            <v>55</v>
          </cell>
          <cell r="AE27">
            <v>22</v>
          </cell>
          <cell r="AF27">
            <v>36</v>
          </cell>
        </row>
        <row r="28">
          <cell r="B28">
            <v>752</v>
          </cell>
          <cell r="C28">
            <v>968</v>
          </cell>
          <cell r="D28">
            <v>910</v>
          </cell>
          <cell r="I28"/>
          <cell r="J28"/>
          <cell r="K28"/>
          <cell r="L28" t="str">
            <v>May</v>
          </cell>
          <cell r="M28">
            <v>119</v>
          </cell>
          <cell r="N28">
            <v>187</v>
          </cell>
          <cell r="O28">
            <v>97</v>
          </cell>
          <cell r="U28">
            <v>141</v>
          </cell>
          <cell r="V28">
            <v>190</v>
          </cell>
          <cell r="W28">
            <v>223</v>
          </cell>
          <cell r="AD28">
            <v>46</v>
          </cell>
          <cell r="AE28">
            <v>13</v>
          </cell>
          <cell r="AF28">
            <v>29</v>
          </cell>
        </row>
        <row r="29">
          <cell r="B29">
            <v>717</v>
          </cell>
          <cell r="C29">
            <v>1050</v>
          </cell>
          <cell r="D29">
            <v>726</v>
          </cell>
          <cell r="I29"/>
          <cell r="J29"/>
          <cell r="K29"/>
          <cell r="L29" t="str">
            <v>Jun</v>
          </cell>
          <cell r="M29">
            <v>82</v>
          </cell>
          <cell r="N29">
            <v>124</v>
          </cell>
          <cell r="O29">
            <v>97</v>
          </cell>
          <cell r="U29">
            <v>195</v>
          </cell>
          <cell r="V29">
            <v>196</v>
          </cell>
          <cell r="W29">
            <v>152</v>
          </cell>
          <cell r="AD29">
            <v>17</v>
          </cell>
          <cell r="AE29">
            <v>14</v>
          </cell>
          <cell r="AF29">
            <v>32</v>
          </cell>
        </row>
        <row r="30">
          <cell r="B30">
            <v>747</v>
          </cell>
          <cell r="C30">
            <v>931</v>
          </cell>
          <cell r="D30">
            <v>659</v>
          </cell>
          <cell r="I30"/>
          <cell r="J30"/>
          <cell r="K30"/>
          <cell r="L30" t="str">
            <v>Jul</v>
          </cell>
          <cell r="M30">
            <v>104</v>
          </cell>
          <cell r="N30">
            <v>123</v>
          </cell>
          <cell r="O30">
            <v>89</v>
          </cell>
          <cell r="U30">
            <v>178</v>
          </cell>
          <cell r="V30">
            <v>276</v>
          </cell>
          <cell r="W30">
            <v>178</v>
          </cell>
          <cell r="AD30">
            <v>50</v>
          </cell>
          <cell r="AE30">
            <v>26</v>
          </cell>
          <cell r="AF30">
            <v>34</v>
          </cell>
        </row>
        <row r="31">
          <cell r="B31">
            <v>508</v>
          </cell>
          <cell r="C31">
            <v>770</v>
          </cell>
          <cell r="D31">
            <v>596</v>
          </cell>
          <cell r="I31"/>
          <cell r="J31"/>
          <cell r="K31"/>
          <cell r="L31" t="str">
            <v>Ago</v>
          </cell>
          <cell r="M31">
            <v>151</v>
          </cell>
          <cell r="N31">
            <v>106</v>
          </cell>
          <cell r="O31">
            <v>87</v>
          </cell>
          <cell r="U31">
            <v>156</v>
          </cell>
          <cell r="V31">
            <v>206</v>
          </cell>
          <cell r="W31">
            <v>98</v>
          </cell>
          <cell r="AD31">
            <v>39</v>
          </cell>
          <cell r="AE31">
            <v>35</v>
          </cell>
          <cell r="AF31">
            <v>23</v>
          </cell>
        </row>
        <row r="32">
          <cell r="B32">
            <v>930</v>
          </cell>
          <cell r="C32">
            <v>745</v>
          </cell>
          <cell r="D32">
            <v>619</v>
          </cell>
          <cell r="I32"/>
          <cell r="J32"/>
          <cell r="K32"/>
          <cell r="L32" t="str">
            <v>Sept</v>
          </cell>
          <cell r="M32">
            <v>88</v>
          </cell>
          <cell r="N32">
            <v>127</v>
          </cell>
          <cell r="O32">
            <v>89</v>
          </cell>
          <cell r="U32">
            <v>187</v>
          </cell>
          <cell r="V32">
            <v>256</v>
          </cell>
          <cell r="W32">
            <v>108</v>
          </cell>
          <cell r="AD32">
            <v>44</v>
          </cell>
          <cell r="AE32">
            <v>21</v>
          </cell>
          <cell r="AF32">
            <v>29</v>
          </cell>
        </row>
        <row r="33">
          <cell r="B33">
            <v>1042</v>
          </cell>
          <cell r="C33">
            <v>900</v>
          </cell>
          <cell r="D33"/>
          <cell r="I33"/>
          <cell r="J33"/>
          <cell r="K33"/>
          <cell r="L33" t="str">
            <v>Oct</v>
          </cell>
          <cell r="M33">
            <v>112</v>
          </cell>
          <cell r="N33">
            <v>100</v>
          </cell>
          <cell r="O33"/>
          <cell r="U33">
            <v>246</v>
          </cell>
          <cell r="V33">
            <v>188</v>
          </cell>
          <cell r="W33"/>
          <cell r="AD33">
            <v>40</v>
          </cell>
          <cell r="AE33">
            <v>17</v>
          </cell>
          <cell r="AF33"/>
        </row>
        <row r="34">
          <cell r="B34">
            <v>653</v>
          </cell>
          <cell r="C34">
            <v>744</v>
          </cell>
          <cell r="D34"/>
          <cell r="I34"/>
          <cell r="J34"/>
          <cell r="K34"/>
          <cell r="L34" t="str">
            <v>Nov</v>
          </cell>
          <cell r="M34">
            <v>77</v>
          </cell>
          <cell r="N34">
            <v>89</v>
          </cell>
          <cell r="O34"/>
          <cell r="U34">
            <v>144</v>
          </cell>
          <cell r="V34">
            <v>139</v>
          </cell>
          <cell r="W34"/>
          <cell r="AD34">
            <v>23</v>
          </cell>
          <cell r="AE34">
            <v>20</v>
          </cell>
          <cell r="AF34"/>
        </row>
        <row r="35">
          <cell r="B35">
            <v>660</v>
          </cell>
          <cell r="C35">
            <v>705</v>
          </cell>
          <cell r="D35"/>
          <cell r="I35"/>
          <cell r="J35"/>
          <cell r="K35"/>
          <cell r="L35" t="str">
            <v>Dic</v>
          </cell>
          <cell r="M35">
            <v>141</v>
          </cell>
          <cell r="N35">
            <v>182</v>
          </cell>
          <cell r="O35"/>
          <cell r="U35">
            <v>195</v>
          </cell>
          <cell r="V35">
            <v>152</v>
          </cell>
          <cell r="W35"/>
          <cell r="AD35">
            <v>46</v>
          </cell>
          <cell r="AE35">
            <v>32</v>
          </cell>
          <cell r="AF35"/>
        </row>
        <row r="36">
          <cell r="B36">
            <v>8318</v>
          </cell>
          <cell r="C36">
            <v>9909</v>
          </cell>
          <cell r="D36">
            <v>6025</v>
          </cell>
          <cell r="K36"/>
          <cell r="L36" t="str">
            <v>Total general</v>
          </cell>
          <cell r="M36">
            <v>1309</v>
          </cell>
          <cell r="N36">
            <v>1599</v>
          </cell>
          <cell r="O36">
            <v>892</v>
          </cell>
        </row>
        <row r="44">
          <cell r="B44"/>
          <cell r="C44"/>
          <cell r="D44"/>
          <cell r="K44"/>
          <cell r="L44"/>
          <cell r="M44"/>
          <cell r="N44"/>
          <cell r="O44"/>
        </row>
        <row r="45">
          <cell r="B45"/>
          <cell r="C45"/>
          <cell r="D45"/>
          <cell r="K45"/>
          <cell r="L45"/>
          <cell r="M45"/>
          <cell r="N45"/>
          <cell r="O45"/>
        </row>
        <row r="46">
          <cell r="B46"/>
          <cell r="C46"/>
          <cell r="D46"/>
          <cell r="K46"/>
          <cell r="L46"/>
          <cell r="M46"/>
          <cell r="N46"/>
          <cell r="O46"/>
        </row>
        <row r="47">
          <cell r="B47"/>
          <cell r="C47"/>
          <cell r="D47"/>
          <cell r="K47"/>
          <cell r="L47"/>
          <cell r="M47"/>
          <cell r="N47"/>
          <cell r="O47"/>
        </row>
        <row r="48">
          <cell r="B48"/>
          <cell r="C48"/>
          <cell r="D48"/>
          <cell r="K48"/>
          <cell r="L48"/>
          <cell r="M48"/>
          <cell r="N48"/>
          <cell r="O48"/>
        </row>
        <row r="49">
          <cell r="B49"/>
          <cell r="C49"/>
          <cell r="D49"/>
          <cell r="K49"/>
          <cell r="L49"/>
          <cell r="M49"/>
          <cell r="N49"/>
          <cell r="O49"/>
        </row>
        <row r="50">
          <cell r="B50"/>
          <cell r="C50"/>
          <cell r="D50"/>
          <cell r="K50"/>
          <cell r="L50"/>
          <cell r="M50"/>
          <cell r="N50"/>
          <cell r="O50"/>
        </row>
        <row r="51">
          <cell r="B51"/>
          <cell r="C51"/>
          <cell r="D51"/>
          <cell r="K51"/>
          <cell r="L51"/>
          <cell r="M51"/>
          <cell r="N51"/>
          <cell r="O51"/>
        </row>
        <row r="52">
          <cell r="B52"/>
          <cell r="C52"/>
          <cell r="D52"/>
          <cell r="K52"/>
          <cell r="L52"/>
          <cell r="M52"/>
          <cell r="N52"/>
          <cell r="O52"/>
        </row>
        <row r="53">
          <cell r="B53"/>
          <cell r="C53"/>
          <cell r="D53"/>
          <cell r="K53"/>
          <cell r="L53"/>
          <cell r="M53"/>
          <cell r="N53"/>
          <cell r="O53"/>
        </row>
        <row r="54">
          <cell r="B54"/>
          <cell r="C54"/>
          <cell r="D54"/>
          <cell r="K54"/>
          <cell r="L54"/>
          <cell r="M54"/>
          <cell r="N54"/>
          <cell r="O54"/>
        </row>
        <row r="55">
          <cell r="B55"/>
          <cell r="C55"/>
          <cell r="D55"/>
          <cell r="K55"/>
          <cell r="L55"/>
          <cell r="M55"/>
          <cell r="N55"/>
          <cell r="O55"/>
        </row>
        <row r="56">
          <cell r="L56"/>
          <cell r="M56"/>
          <cell r="N56"/>
          <cell r="O56"/>
          <cell r="P56"/>
          <cell r="Q56"/>
          <cell r="R56"/>
        </row>
        <row r="63">
          <cell r="B63"/>
          <cell r="C63"/>
          <cell r="D63"/>
          <cell r="L63"/>
          <cell r="M63"/>
          <cell r="N63"/>
          <cell r="O63"/>
        </row>
        <row r="64">
          <cell r="B64"/>
          <cell r="C64"/>
          <cell r="D64"/>
          <cell r="L64"/>
          <cell r="M64"/>
          <cell r="N64"/>
          <cell r="O64"/>
        </row>
        <row r="65">
          <cell r="B65"/>
          <cell r="C65"/>
          <cell r="D65"/>
          <cell r="L65"/>
          <cell r="M65"/>
          <cell r="N65"/>
          <cell r="O65"/>
        </row>
        <row r="66">
          <cell r="B66"/>
          <cell r="C66"/>
          <cell r="D66"/>
          <cell r="L66"/>
          <cell r="M66"/>
          <cell r="N66"/>
          <cell r="O66"/>
        </row>
        <row r="67">
          <cell r="B67"/>
          <cell r="C67"/>
          <cell r="D67"/>
          <cell r="L67"/>
          <cell r="M67"/>
          <cell r="N67"/>
          <cell r="O67"/>
        </row>
        <row r="68">
          <cell r="B68"/>
          <cell r="C68"/>
          <cell r="D68"/>
          <cell r="L68"/>
          <cell r="M68"/>
          <cell r="N68"/>
          <cell r="O68"/>
        </row>
        <row r="69">
          <cell r="B69"/>
          <cell r="C69"/>
          <cell r="D69"/>
          <cell r="L69"/>
          <cell r="M69"/>
          <cell r="N69"/>
          <cell r="O69"/>
        </row>
        <row r="70">
          <cell r="B70"/>
          <cell r="C70"/>
          <cell r="D70"/>
          <cell r="L70"/>
          <cell r="M70"/>
          <cell r="N70"/>
          <cell r="O70"/>
        </row>
        <row r="71">
          <cell r="B71"/>
          <cell r="C71"/>
          <cell r="D71"/>
          <cell r="L71"/>
          <cell r="M71"/>
          <cell r="N71"/>
          <cell r="O71"/>
        </row>
        <row r="72">
          <cell r="B72"/>
          <cell r="C72"/>
          <cell r="D72"/>
          <cell r="L72"/>
          <cell r="M72"/>
          <cell r="N72"/>
          <cell r="O72"/>
        </row>
        <row r="73">
          <cell r="B73"/>
          <cell r="C73"/>
          <cell r="D73"/>
          <cell r="L73"/>
          <cell r="M73"/>
          <cell r="N73"/>
          <cell r="O73"/>
        </row>
        <row r="74">
          <cell r="B74"/>
          <cell r="C74"/>
          <cell r="D74"/>
          <cell r="L74"/>
          <cell r="M74"/>
          <cell r="N74"/>
          <cell r="O74"/>
        </row>
        <row r="75">
          <cell r="B75"/>
          <cell r="C75"/>
          <cell r="D75"/>
          <cell r="L75"/>
          <cell r="M75"/>
          <cell r="N75"/>
          <cell r="O75"/>
        </row>
        <row r="76">
          <cell r="B76"/>
          <cell r="C76"/>
          <cell r="D76"/>
          <cell r="L76"/>
          <cell r="M76"/>
          <cell r="N76"/>
          <cell r="O76"/>
        </row>
      </sheetData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resumen"/>
      <sheetName val="Base de datos"/>
      <sheetName val="Graph Lineal Mensual"/>
      <sheetName val="Graph comportamiento mens"/>
      <sheetName val="Cuadros Mensual"/>
    </sheetNames>
    <sheetDataSet>
      <sheetData sheetId="0"/>
      <sheetData sheetId="1">
        <row r="4">
          <cell r="B4">
            <v>2015</v>
          </cell>
          <cell r="C4">
            <v>2016</v>
          </cell>
          <cell r="D4">
            <v>2017</v>
          </cell>
        </row>
        <row r="5">
          <cell r="A5" t="str">
            <v>Ene</v>
          </cell>
          <cell r="B5">
            <v>79.299213000000009</v>
          </cell>
          <cell r="C5">
            <v>95.685273550000005</v>
          </cell>
          <cell r="D5">
            <v>104.066625</v>
          </cell>
        </row>
        <row r="6">
          <cell r="A6" t="str">
            <v>Feb</v>
          </cell>
          <cell r="B6">
            <v>58.795226999999997</v>
          </cell>
          <cell r="C6">
            <v>65.704174600000002</v>
          </cell>
          <cell r="D6">
            <v>66.863772699999998</v>
          </cell>
        </row>
        <row r="7">
          <cell r="A7" t="str">
            <v>Mar</v>
          </cell>
          <cell r="B7">
            <v>57.963963999999997</v>
          </cell>
          <cell r="C7">
            <v>83.702047999999991</v>
          </cell>
          <cell r="D7">
            <v>66.607738549999993</v>
          </cell>
        </row>
        <row r="8">
          <cell r="A8" t="str">
            <v>Abr</v>
          </cell>
          <cell r="B8">
            <v>63.138718999999995</v>
          </cell>
          <cell r="C8">
            <v>84.305034469999995</v>
          </cell>
          <cell r="D8">
            <v>72.512290969999995</v>
          </cell>
        </row>
        <row r="9">
          <cell r="A9" t="str">
            <v>May</v>
          </cell>
          <cell r="B9">
            <v>61.444696</v>
          </cell>
          <cell r="C9">
            <v>78.462949209999991</v>
          </cell>
          <cell r="D9">
            <v>70.802412289999992</v>
          </cell>
        </row>
        <row r="10">
          <cell r="A10" t="str">
            <v>Jun</v>
          </cell>
          <cell r="B10">
            <v>57.586241000000001</v>
          </cell>
          <cell r="C10">
            <v>84.735076890000002</v>
          </cell>
          <cell r="D10">
            <v>72.578986700000002</v>
          </cell>
        </row>
        <row r="11">
          <cell r="A11" t="str">
            <v>Jul</v>
          </cell>
          <cell r="B11">
            <v>63.505517999999995</v>
          </cell>
          <cell r="C11">
            <v>78.089641140000012</v>
          </cell>
          <cell r="D11">
            <v>74.793934489999998</v>
          </cell>
        </row>
        <row r="12">
          <cell r="A12" t="str">
            <v>Ago</v>
          </cell>
          <cell r="B12">
            <v>60.437514999999998</v>
          </cell>
          <cell r="C12">
            <v>79.790931670000006</v>
          </cell>
          <cell r="D12">
            <v>68.7137156</v>
          </cell>
        </row>
        <row r="13">
          <cell r="A13" t="str">
            <v>Sept</v>
          </cell>
          <cell r="B13">
            <v>61.772400000000005</v>
          </cell>
          <cell r="C13">
            <v>75.664891029999993</v>
          </cell>
          <cell r="D13"/>
        </row>
        <row r="14">
          <cell r="A14" t="str">
            <v>Oct</v>
          </cell>
          <cell r="B14">
            <v>64.843692000000004</v>
          </cell>
          <cell r="C14">
            <v>73.116565969999996</v>
          </cell>
          <cell r="D14"/>
        </row>
        <row r="15">
          <cell r="A15" t="str">
            <v>Nov</v>
          </cell>
          <cell r="B15">
            <v>63.942991999999997</v>
          </cell>
          <cell r="C15">
            <v>74.282342099999994</v>
          </cell>
          <cell r="D15"/>
        </row>
        <row r="16">
          <cell r="A16" t="str">
            <v>Dic</v>
          </cell>
          <cell r="B16">
            <v>104.88544517000001</v>
          </cell>
          <cell r="C16">
            <v>72.195780920000004</v>
          </cell>
          <cell r="D16"/>
        </row>
      </sheetData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resumen"/>
      <sheetName val="Base de datos"/>
      <sheetName val="Graph Lineal Mensual"/>
      <sheetName val="Graph comportamiento mens"/>
      <sheetName val="Variación del Precio Pma"/>
      <sheetName val="Precios Centroamerica"/>
      <sheetName val="Precios Paridad"/>
      <sheetName val="Gráfica Precios Cent."/>
      <sheetName val="Cuadros Mensual"/>
    </sheetNames>
    <sheetDataSet>
      <sheetData sheetId="0"/>
      <sheetData sheetId="1">
        <row r="4">
          <cell r="B4">
            <v>2015</v>
          </cell>
          <cell r="C4">
            <v>2016</v>
          </cell>
          <cell r="D4">
            <v>2017</v>
          </cell>
        </row>
        <row r="5">
          <cell r="A5" t="str">
            <v>Ene</v>
          </cell>
          <cell r="B5">
            <v>90082.770999999993</v>
          </cell>
          <cell r="C5">
            <v>96310.313999999998</v>
          </cell>
          <cell r="D5">
            <v>91996.702000000005</v>
          </cell>
          <cell r="U5">
            <v>11395.107</v>
          </cell>
          <cell r="V5">
            <v>11645.552</v>
          </cell>
          <cell r="W5">
            <v>10921.574000000001</v>
          </cell>
          <cell r="AD5">
            <v>12008.353999999999</v>
          </cell>
          <cell r="AE5">
            <v>12998.079</v>
          </cell>
          <cell r="AF5">
            <v>15156.47</v>
          </cell>
          <cell r="AT5">
            <v>31567.327000000001</v>
          </cell>
          <cell r="AU5">
            <v>29844.745999999999</v>
          </cell>
          <cell r="AV5">
            <v>29458.269</v>
          </cell>
        </row>
        <row r="6">
          <cell r="A6" t="str">
            <v>Feb</v>
          </cell>
          <cell r="B6">
            <v>79031.244000000006</v>
          </cell>
          <cell r="C6">
            <v>93727.86</v>
          </cell>
          <cell r="D6">
            <v>91161.396000000008</v>
          </cell>
          <cell r="U6">
            <v>10521.328</v>
          </cell>
          <cell r="V6">
            <v>11308.087</v>
          </cell>
          <cell r="W6">
            <v>10288.431</v>
          </cell>
          <cell r="AD6">
            <v>10957.212</v>
          </cell>
          <cell r="AE6">
            <v>12929.766</v>
          </cell>
          <cell r="AF6">
            <v>14365.99</v>
          </cell>
          <cell r="AT6">
            <v>28394.722000000002</v>
          </cell>
          <cell r="AU6">
            <v>27757.164000000001</v>
          </cell>
          <cell r="AV6">
            <v>28412.241999999998</v>
          </cell>
        </row>
        <row r="7">
          <cell r="A7" t="str">
            <v>Mar</v>
          </cell>
          <cell r="B7">
            <v>93134.546000000002</v>
          </cell>
          <cell r="C7">
            <v>99061.756999999998</v>
          </cell>
          <cell r="D7">
            <v>103882.36500000001</v>
          </cell>
          <cell r="U7">
            <v>12086.34</v>
          </cell>
          <cell r="V7">
            <v>12437.152</v>
          </cell>
          <cell r="W7">
            <v>11714.333000000001</v>
          </cell>
          <cell r="AD7">
            <v>11825.352999999999</v>
          </cell>
          <cell r="AE7">
            <v>14491.606</v>
          </cell>
          <cell r="AF7">
            <v>16798.696</v>
          </cell>
          <cell r="AT7">
            <v>32230.602999999999</v>
          </cell>
          <cell r="AU7">
            <v>30662.876</v>
          </cell>
          <cell r="AV7">
            <v>34541.226000000002</v>
          </cell>
        </row>
        <row r="8">
          <cell r="A8" t="str">
            <v>Abr</v>
          </cell>
          <cell r="B8">
            <v>92881.801000000007</v>
          </cell>
          <cell r="C8">
            <v>100107.57235</v>
          </cell>
          <cell r="D8">
            <v>100827.064</v>
          </cell>
          <cell r="U8">
            <v>12161.829</v>
          </cell>
          <cell r="V8">
            <v>11845.09981</v>
          </cell>
          <cell r="W8">
            <v>11162.914000000001</v>
          </cell>
          <cell r="AD8">
            <v>12037.893</v>
          </cell>
          <cell r="AE8">
            <v>14265.13119</v>
          </cell>
          <cell r="AF8">
            <v>16212.489</v>
          </cell>
          <cell r="AT8">
            <v>30630.238000000001</v>
          </cell>
          <cell r="AU8">
            <v>32332.267339999999</v>
          </cell>
          <cell r="AV8">
            <v>32948.226000000002</v>
          </cell>
        </row>
        <row r="9">
          <cell r="A9" t="str">
            <v>May</v>
          </cell>
          <cell r="B9">
            <v>89763.222999999998</v>
          </cell>
          <cell r="C9">
            <v>102326.44899999999</v>
          </cell>
          <cell r="D9">
            <v>95549.722999999998</v>
          </cell>
          <cell r="U9">
            <v>11425.175999999999</v>
          </cell>
          <cell r="V9">
            <v>11448.81</v>
          </cell>
          <cell r="W9">
            <v>11359.138999999999</v>
          </cell>
          <cell r="AD9">
            <v>11700.709000000001</v>
          </cell>
          <cell r="AE9">
            <v>13916.132</v>
          </cell>
          <cell r="AF9">
            <v>16771.983</v>
          </cell>
          <cell r="AT9">
            <v>29717.798999999999</v>
          </cell>
          <cell r="AU9">
            <v>31291.688999999998</v>
          </cell>
          <cell r="AV9">
            <v>30853.594000000001</v>
          </cell>
        </row>
        <row r="10">
          <cell r="A10" t="str">
            <v>Jun</v>
          </cell>
          <cell r="B10">
            <v>86841.615999999995</v>
          </cell>
          <cell r="C10">
            <v>92531.388000000006</v>
          </cell>
          <cell r="D10">
            <v>98835.766000000003</v>
          </cell>
          <cell r="U10">
            <v>11716.234</v>
          </cell>
          <cell r="V10">
            <v>11167.218000000001</v>
          </cell>
          <cell r="W10">
            <v>10811.907999999999</v>
          </cell>
          <cell r="AD10">
            <v>11656.782999999999</v>
          </cell>
          <cell r="AE10">
            <v>13622.703</v>
          </cell>
          <cell r="AF10">
            <v>16138.523999999999</v>
          </cell>
          <cell r="AT10">
            <v>29012.455999999998</v>
          </cell>
          <cell r="AU10">
            <v>28257.593000000001</v>
          </cell>
          <cell r="AV10">
            <v>33980.997000000003</v>
          </cell>
        </row>
        <row r="11">
          <cell r="A11" t="str">
            <v>Jul</v>
          </cell>
          <cell r="B11">
            <v>89885.445999999996</v>
          </cell>
          <cell r="C11">
            <v>95539.539000000004</v>
          </cell>
          <cell r="D11">
            <v>103203.91636999999</v>
          </cell>
          <cell r="U11">
            <v>12321.95</v>
          </cell>
          <cell r="V11">
            <v>11498.602000000001</v>
          </cell>
          <cell r="W11">
            <v>10847.798000000001</v>
          </cell>
          <cell r="AD11">
            <v>11953.616</v>
          </cell>
          <cell r="AE11">
            <v>14365.894</v>
          </cell>
          <cell r="AF11">
            <v>16571.073</v>
          </cell>
          <cell r="AT11">
            <v>29979.404999999999</v>
          </cell>
          <cell r="AU11">
            <v>28801.685000000001</v>
          </cell>
          <cell r="AV11">
            <v>35102.629000000001</v>
          </cell>
        </row>
        <row r="12">
          <cell r="A12" t="str">
            <v>Ago</v>
          </cell>
          <cell r="B12">
            <v>87777.482000000004</v>
          </cell>
          <cell r="C12">
            <v>98856.063999999998</v>
          </cell>
          <cell r="D12">
            <v>106069.101</v>
          </cell>
          <cell r="U12">
            <v>12277.298000000001</v>
          </cell>
          <cell r="V12">
            <v>12128.924999999999</v>
          </cell>
          <cell r="W12">
            <v>10807.347</v>
          </cell>
          <cell r="AD12">
            <v>12106.504000000001</v>
          </cell>
          <cell r="AE12">
            <v>15603.982</v>
          </cell>
          <cell r="AF12">
            <v>16853.27</v>
          </cell>
          <cell r="AT12">
            <v>28929.467000000001</v>
          </cell>
          <cell r="AU12">
            <v>30741.924999999999</v>
          </cell>
          <cell r="AV12">
            <v>35374.927000000003</v>
          </cell>
        </row>
        <row r="13">
          <cell r="A13" t="str">
            <v>Sept</v>
          </cell>
          <cell r="B13">
            <v>87499.452999999994</v>
          </cell>
          <cell r="C13">
            <v>88307.66</v>
          </cell>
          <cell r="D13"/>
          <cell r="U13">
            <v>12145.684999999999</v>
          </cell>
          <cell r="V13">
            <v>10910.540999999999</v>
          </cell>
          <cell r="W13"/>
          <cell r="AD13">
            <v>12067.147000000001</v>
          </cell>
          <cell r="AE13">
            <v>14744.049000000001</v>
          </cell>
          <cell r="AF13"/>
          <cell r="AT13">
            <v>28472.023000000001</v>
          </cell>
          <cell r="AU13">
            <v>27713.506000000001</v>
          </cell>
          <cell r="AV13"/>
        </row>
        <row r="14">
          <cell r="A14" t="str">
            <v>Oct</v>
          </cell>
          <cell r="B14">
            <v>93535.19</v>
          </cell>
          <cell r="C14">
            <v>86098.392000000007</v>
          </cell>
          <cell r="D14"/>
          <cell r="U14">
            <v>12600.954</v>
          </cell>
          <cell r="V14">
            <v>11254.151</v>
          </cell>
          <cell r="W14"/>
          <cell r="AD14">
            <v>13068.866</v>
          </cell>
          <cell r="AE14">
            <v>15026.547</v>
          </cell>
          <cell r="AF14"/>
          <cell r="AT14">
            <v>30919.690999999999</v>
          </cell>
          <cell r="AU14">
            <v>28378.413</v>
          </cell>
          <cell r="AV14"/>
        </row>
        <row r="15">
          <cell r="A15" t="str">
            <v>Nov</v>
          </cell>
          <cell r="B15">
            <v>88383.514999999999</v>
          </cell>
          <cell r="C15">
            <v>84491.365000000005</v>
          </cell>
          <cell r="D15"/>
          <cell r="U15">
            <v>11084.29</v>
          </cell>
          <cell r="V15">
            <v>10352.19</v>
          </cell>
          <cell r="W15"/>
          <cell r="AD15">
            <v>11749.074000000001</v>
          </cell>
          <cell r="AE15">
            <v>14291.232</v>
          </cell>
          <cell r="AF15"/>
          <cell r="AT15">
            <v>28710.645</v>
          </cell>
          <cell r="AU15">
            <v>25951.348999999998</v>
          </cell>
          <cell r="AV15"/>
        </row>
        <row r="16">
          <cell r="A16" t="str">
            <v>Dic</v>
          </cell>
          <cell r="B16">
            <v>105420.34</v>
          </cell>
          <cell r="C16">
            <v>90575.307000000001</v>
          </cell>
          <cell r="D16"/>
          <cell r="U16">
            <v>13122.483</v>
          </cell>
          <cell r="V16">
            <v>11683.856</v>
          </cell>
          <cell r="W16"/>
          <cell r="AD16">
            <v>14239.438</v>
          </cell>
          <cell r="AE16">
            <v>16078.049000000001</v>
          </cell>
          <cell r="AF16"/>
          <cell r="AT16">
            <v>33362.728000000003</v>
          </cell>
          <cell r="AU16">
            <v>28985.01</v>
          </cell>
          <cell r="AV16"/>
        </row>
        <row r="24">
          <cell r="B24">
            <v>8654.3179999999993</v>
          </cell>
          <cell r="C24">
            <v>13119.525</v>
          </cell>
          <cell r="D24">
            <v>6847.5730000000003</v>
          </cell>
          <cell r="M24">
            <v>7188.9849999999997</v>
          </cell>
          <cell r="N24">
            <v>7424.2780000000002</v>
          </cell>
          <cell r="O24">
            <v>7766.0619999999999</v>
          </cell>
          <cell r="AL24">
            <v>19268.68</v>
          </cell>
          <cell r="AM24">
            <v>21278.133999999998</v>
          </cell>
          <cell r="AN24">
            <v>21846.754000000001</v>
          </cell>
        </row>
        <row r="25">
          <cell r="B25">
            <v>4962.6570000000002</v>
          </cell>
          <cell r="C25">
            <v>14726.422</v>
          </cell>
          <cell r="D25">
            <v>11840.182000000001</v>
          </cell>
          <cell r="M25">
            <v>6736.6980000000003</v>
          </cell>
          <cell r="N25">
            <v>6705.5740000000005</v>
          </cell>
          <cell r="O25">
            <v>6979.7730000000001</v>
          </cell>
          <cell r="AL25">
            <v>17458.627</v>
          </cell>
          <cell r="AM25">
            <v>20300.847000000002</v>
          </cell>
          <cell r="AN25">
            <v>19274.777999999998</v>
          </cell>
        </row>
        <row r="26">
          <cell r="B26">
            <v>10347.179</v>
          </cell>
          <cell r="C26">
            <v>11890.727999999999</v>
          </cell>
          <cell r="D26">
            <v>11263.842000000001</v>
          </cell>
          <cell r="M26">
            <v>7319.0329999999994</v>
          </cell>
          <cell r="N26">
            <v>7623.9250000000002</v>
          </cell>
          <cell r="O26">
            <v>8319.8430000000008</v>
          </cell>
          <cell r="AL26">
            <v>19326.038</v>
          </cell>
          <cell r="AM26">
            <v>21955.47</v>
          </cell>
          <cell r="AN26">
            <v>21244.424999999999</v>
          </cell>
        </row>
        <row r="27">
          <cell r="B27">
            <v>12516.007</v>
          </cell>
          <cell r="C27">
            <v>14231.47284</v>
          </cell>
          <cell r="D27">
            <v>12767.835999999999</v>
          </cell>
          <cell r="M27">
            <v>7133.2892300000003</v>
          </cell>
          <cell r="N27">
            <v>7439.0569999999998</v>
          </cell>
          <cell r="O27">
            <v>7380.0410000000011</v>
          </cell>
          <cell r="AL27">
            <v>18402.544000000002</v>
          </cell>
          <cell r="AM27">
            <v>19994.544170000001</v>
          </cell>
          <cell r="AN27">
            <v>20355.558000000001</v>
          </cell>
        </row>
        <row r="28">
          <cell r="B28">
            <v>11808.105</v>
          </cell>
          <cell r="C28">
            <v>18239.045999999998</v>
          </cell>
          <cell r="D28">
            <v>11310.928</v>
          </cell>
          <cell r="M28">
            <v>6993.8610000000008</v>
          </cell>
          <cell r="N28">
            <v>7483.1239999999998</v>
          </cell>
          <cell r="O28">
            <v>7867.34</v>
          </cell>
          <cell r="AL28">
            <v>18117.573</v>
          </cell>
          <cell r="AM28">
            <v>19947.648000000001</v>
          </cell>
          <cell r="AN28">
            <v>17386.739000000001</v>
          </cell>
        </row>
        <row r="29">
          <cell r="B29">
            <v>8471.32</v>
          </cell>
          <cell r="C29">
            <v>12552.005999999999</v>
          </cell>
          <cell r="D29">
            <v>9776.4509999999991</v>
          </cell>
          <cell r="M29">
            <v>7001.43</v>
          </cell>
          <cell r="N29">
            <v>7252.4750000000004</v>
          </cell>
          <cell r="O29">
            <v>7714.5660000000007</v>
          </cell>
          <cell r="AL29">
            <v>18983.393</v>
          </cell>
          <cell r="AM29">
            <v>19679.393</v>
          </cell>
          <cell r="AN29">
            <v>20413.32</v>
          </cell>
        </row>
        <row r="30">
          <cell r="B30">
            <v>8063.2150000000001</v>
          </cell>
          <cell r="C30">
            <v>12602.468999999999</v>
          </cell>
          <cell r="D30">
            <v>11682.226000000001</v>
          </cell>
          <cell r="M30">
            <v>7532.0889999999999</v>
          </cell>
          <cell r="N30">
            <v>7753.77</v>
          </cell>
          <cell r="O30">
            <v>7715.4870000000001</v>
          </cell>
          <cell r="AL30">
            <v>20035.170999999998</v>
          </cell>
          <cell r="AM30">
            <v>20517.118999999999</v>
          </cell>
          <cell r="AN30">
            <v>21284.703369999999</v>
          </cell>
        </row>
        <row r="31">
          <cell r="B31">
            <v>7879.0280000000002</v>
          </cell>
          <cell r="C31">
            <v>11628.450999999999</v>
          </cell>
          <cell r="D31">
            <v>13634.311</v>
          </cell>
          <cell r="M31">
            <v>7085.0349999999999</v>
          </cell>
          <cell r="N31">
            <v>7859.1100000000006</v>
          </cell>
          <cell r="O31">
            <v>8196.4089999999997</v>
          </cell>
          <cell r="AL31">
            <v>19500.150000000001</v>
          </cell>
          <cell r="AM31">
            <v>20893.670999999998</v>
          </cell>
          <cell r="AN31">
            <v>21202.837</v>
          </cell>
        </row>
        <row r="32">
          <cell r="B32">
            <v>9463.5159999999996</v>
          </cell>
          <cell r="C32">
            <v>8060.2120000000004</v>
          </cell>
          <cell r="D32"/>
          <cell r="M32">
            <v>7168.8559999999998</v>
          </cell>
          <cell r="N32">
            <v>7854.6509999999998</v>
          </cell>
          <cell r="O32"/>
          <cell r="AL32">
            <v>18182.225999999999</v>
          </cell>
          <cell r="AM32">
            <v>19024.701000000001</v>
          </cell>
          <cell r="AN32"/>
        </row>
        <row r="33">
          <cell r="B33">
            <v>10175.145</v>
          </cell>
          <cell r="C33">
            <v>4396.4080000000004</v>
          </cell>
          <cell r="D33"/>
          <cell r="M33">
            <v>7471.9420000000009</v>
          </cell>
          <cell r="N33">
            <v>7411.42</v>
          </cell>
          <cell r="O33"/>
          <cell r="AL33">
            <v>19298.592000000001</v>
          </cell>
          <cell r="AM33">
            <v>19631.453000000001</v>
          </cell>
          <cell r="AN33"/>
        </row>
        <row r="34">
          <cell r="B34">
            <v>11238.703</v>
          </cell>
          <cell r="C34">
            <v>7051.7160000000003</v>
          </cell>
          <cell r="D34"/>
          <cell r="M34">
            <v>6864.98</v>
          </cell>
          <cell r="N34">
            <v>7470.0419999999995</v>
          </cell>
          <cell r="O34"/>
          <cell r="AL34">
            <v>18735.823</v>
          </cell>
          <cell r="AM34">
            <v>19374.835999999999</v>
          </cell>
          <cell r="AN34"/>
        </row>
        <row r="35">
          <cell r="B35">
            <v>15433.28</v>
          </cell>
          <cell r="C35">
            <v>5158.6909999999998</v>
          </cell>
          <cell r="D35"/>
          <cell r="M35">
            <v>7586.2029999999995</v>
          </cell>
          <cell r="N35">
            <v>8602.9740000000002</v>
          </cell>
          <cell r="O35"/>
          <cell r="AL35">
            <v>21676.207999999999</v>
          </cell>
          <cell r="AM35">
            <v>20066.726999999999</v>
          </cell>
          <cell r="AN35"/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Pág. 1"/>
      <sheetName val="Pág. 1.1"/>
      <sheetName val="resumen"/>
      <sheetName val="Pág. 1.2"/>
      <sheetName val="Hoja1"/>
      <sheetName val="Base de datos"/>
      <sheetName val="Índices de Precios Construccion"/>
      <sheetName val="Graph Lineal Mensual"/>
      <sheetName val="Graph comportamiento mens"/>
      <sheetName val="Graph Barras Transporte Mensual"/>
      <sheetName val="Cuadros Mensual"/>
      <sheetName val="Graph Precios (Segmentado)"/>
      <sheetName val="Graph Precios de Construcción"/>
      <sheetName val="Precios Hormigón Premezclado"/>
      <sheetName val="Metros Construidos Distritos"/>
      <sheetName val="Graph Comparativa"/>
      <sheetName val="variación"/>
    </sheetNames>
    <sheetDataSet>
      <sheetData sheetId="0"/>
      <sheetData sheetId="1"/>
      <sheetData sheetId="2"/>
      <sheetData sheetId="3">
        <row r="4">
          <cell r="B4">
            <v>2015</v>
          </cell>
          <cell r="C4">
            <v>2016</v>
          </cell>
          <cell r="D4">
            <v>2017</v>
          </cell>
        </row>
        <row r="5">
          <cell r="A5" t="str">
            <v>Ene</v>
          </cell>
          <cell r="B5">
            <v>165.80721199999999</v>
          </cell>
          <cell r="C5">
            <v>152.31215700000001</v>
          </cell>
          <cell r="D5">
            <v>95.440815000000001</v>
          </cell>
          <cell r="M5">
            <v>134.99561799999998</v>
          </cell>
          <cell r="N5">
            <v>123.97532099999999</v>
          </cell>
          <cell r="O5">
            <v>41.080851000000003</v>
          </cell>
          <cell r="U5">
            <v>8.3779419999999991</v>
          </cell>
          <cell r="V5">
            <v>8.7185389999999998</v>
          </cell>
          <cell r="W5">
            <v>24.679292</v>
          </cell>
          <cell r="AD5">
            <v>1.631664</v>
          </cell>
          <cell r="AE5">
            <v>4.8884069999999991</v>
          </cell>
          <cell r="AF5">
            <v>29.835417</v>
          </cell>
          <cell r="AL5">
            <v>14.07077</v>
          </cell>
          <cell r="AM5">
            <v>18.421749999999999</v>
          </cell>
          <cell r="AN5">
            <v>19.582564999999999</v>
          </cell>
          <cell r="AT5">
            <v>6.7312180000000001</v>
          </cell>
          <cell r="AU5">
            <v>5.0266789999999997</v>
          </cell>
          <cell r="AV5">
            <v>4.9419820000000003</v>
          </cell>
        </row>
        <row r="6">
          <cell r="A6" t="str">
            <v>Feb</v>
          </cell>
          <cell r="B6">
            <v>180.21301099999999</v>
          </cell>
          <cell r="C6">
            <v>183.96722500000001</v>
          </cell>
          <cell r="D6">
            <v>211.56139100000001</v>
          </cell>
          <cell r="M6">
            <v>151.57156899999998</v>
          </cell>
          <cell r="N6">
            <v>111.08523000000001</v>
          </cell>
          <cell r="O6">
            <v>169.105164</v>
          </cell>
          <cell r="U6">
            <v>2.6459259999999998</v>
          </cell>
          <cell r="V6">
            <v>4.4367659999999995</v>
          </cell>
          <cell r="W6">
            <v>2.532111</v>
          </cell>
          <cell r="AD6">
            <v>3.1979419999999998</v>
          </cell>
          <cell r="AE6">
            <v>37.255172000000002</v>
          </cell>
          <cell r="AF6">
            <v>0.49912699999999999</v>
          </cell>
          <cell r="AL6">
            <v>12.446085999999999</v>
          </cell>
          <cell r="AM6">
            <v>26.940172000000004</v>
          </cell>
          <cell r="AN6">
            <v>31.281696</v>
          </cell>
          <cell r="AT6">
            <v>10.351488</v>
          </cell>
          <cell r="AU6">
            <v>8.6866509999999995</v>
          </cell>
          <cell r="AV6">
            <v>10.675404</v>
          </cell>
        </row>
        <row r="7">
          <cell r="A7" t="str">
            <v>Mar</v>
          </cell>
          <cell r="B7">
            <v>219.71621900000002</v>
          </cell>
          <cell r="C7">
            <v>164.786339</v>
          </cell>
          <cell r="D7">
            <v>234.922394</v>
          </cell>
          <cell r="M7">
            <v>133.892155</v>
          </cell>
          <cell r="N7">
            <v>125.27898</v>
          </cell>
          <cell r="O7">
            <v>133.41696899999999</v>
          </cell>
          <cell r="U7">
            <v>33.029023000000002</v>
          </cell>
          <cell r="V7">
            <v>0.50968000000000002</v>
          </cell>
          <cell r="W7">
            <v>0.46708</v>
          </cell>
          <cell r="AD7">
            <v>3.255992</v>
          </cell>
          <cell r="AE7">
            <v>1.643621</v>
          </cell>
          <cell r="AF7">
            <v>57.080349999999996</v>
          </cell>
          <cell r="AL7">
            <v>32.376179</v>
          </cell>
          <cell r="AM7">
            <v>24.116611000000002</v>
          </cell>
          <cell r="AN7">
            <v>36.250372000000006</v>
          </cell>
          <cell r="AT7">
            <v>17.162869999999998</v>
          </cell>
          <cell r="AU7">
            <v>13.747127000000001</v>
          </cell>
          <cell r="AV7">
            <v>8.1747030000000009</v>
          </cell>
        </row>
        <row r="8">
          <cell r="A8" t="str">
            <v>Abr</v>
          </cell>
          <cell r="B8">
            <v>102.81000900000001</v>
          </cell>
          <cell r="C8">
            <v>153.21195</v>
          </cell>
          <cell r="D8">
            <v>214.052165</v>
          </cell>
          <cell r="M8">
            <v>45.351286999999999</v>
          </cell>
          <cell r="N8">
            <v>114.55212</v>
          </cell>
          <cell r="O8">
            <v>178.51375900000002</v>
          </cell>
          <cell r="U8">
            <v>14.191415999999998</v>
          </cell>
          <cell r="V8">
            <v>0.93937300000000001</v>
          </cell>
          <cell r="W8">
            <v>12.459314000000001</v>
          </cell>
          <cell r="AD8">
            <v>1.53271</v>
          </cell>
          <cell r="AE8">
            <v>3.4972810000000001</v>
          </cell>
          <cell r="AF8">
            <v>1.9662550000000001</v>
          </cell>
          <cell r="AL8">
            <v>31.001759999999997</v>
          </cell>
          <cell r="AM8">
            <v>20.396651000000002</v>
          </cell>
          <cell r="AN8">
            <v>19.571724999999997</v>
          </cell>
          <cell r="AT8">
            <v>10.732835999999999</v>
          </cell>
          <cell r="AU8">
            <v>14.765898000000002</v>
          </cell>
          <cell r="AV8">
            <v>14.000425999999999</v>
          </cell>
        </row>
        <row r="9">
          <cell r="A9" t="str">
            <v>May</v>
          </cell>
          <cell r="B9">
            <v>186.99409</v>
          </cell>
          <cell r="C9">
            <v>110.230918</v>
          </cell>
          <cell r="D9">
            <v>170.09134000000003</v>
          </cell>
          <cell r="M9">
            <v>125.59613400000001</v>
          </cell>
          <cell r="N9">
            <v>51.241979000000001</v>
          </cell>
          <cell r="O9">
            <v>137.41728400000002</v>
          </cell>
          <cell r="U9">
            <v>22.755123000000001</v>
          </cell>
          <cell r="V9">
            <v>1.095988</v>
          </cell>
          <cell r="W9">
            <v>1.5199240000000001</v>
          </cell>
          <cell r="AD9">
            <v>10.663587</v>
          </cell>
          <cell r="AE9">
            <v>1.994459</v>
          </cell>
          <cell r="AF9">
            <v>6.1271260000000005</v>
          </cell>
          <cell r="AL9">
            <v>14.774457</v>
          </cell>
          <cell r="AM9">
            <v>42.753016000000002</v>
          </cell>
          <cell r="AN9">
            <v>18.125319000000001</v>
          </cell>
          <cell r="AT9">
            <v>13.204789</v>
          </cell>
          <cell r="AU9">
            <v>14.241464000000001</v>
          </cell>
          <cell r="AV9">
            <v>8.4216110000000004</v>
          </cell>
        </row>
        <row r="10">
          <cell r="A10" t="str">
            <v>Jun</v>
          </cell>
          <cell r="B10">
            <v>220.22662100000002</v>
          </cell>
          <cell r="C10">
            <v>131.38102500000002</v>
          </cell>
          <cell r="D10">
            <v>191.98046399999998</v>
          </cell>
          <cell r="M10">
            <v>152.83452299999999</v>
          </cell>
          <cell r="N10">
            <v>92.317589000000012</v>
          </cell>
          <cell r="O10">
            <v>110.92131599999999</v>
          </cell>
          <cell r="U10">
            <v>8.8866200000000006</v>
          </cell>
          <cell r="V10">
            <v>44.504300000000001</v>
          </cell>
          <cell r="W10">
            <v>0.7073086652473084</v>
          </cell>
          <cell r="AD10">
            <v>18.131098999999999</v>
          </cell>
          <cell r="AE10">
            <v>10.142441999999999</v>
          </cell>
          <cell r="AF10">
            <v>0.74397800000000003</v>
          </cell>
          <cell r="AL10">
            <v>24.328092000000002</v>
          </cell>
          <cell r="AM10">
            <v>20.614073000000001</v>
          </cell>
          <cell r="AN10">
            <v>38.800173000000001</v>
          </cell>
          <cell r="AT10">
            <v>16.046287</v>
          </cell>
          <cell r="AU10">
            <v>8.3069210000000009</v>
          </cell>
          <cell r="AV10">
            <v>41.514997000000001</v>
          </cell>
        </row>
        <row r="11">
          <cell r="A11" t="str">
            <v>Jul</v>
          </cell>
          <cell r="B11">
            <v>210.08496299999999</v>
          </cell>
          <cell r="C11">
            <v>103.665024</v>
          </cell>
          <cell r="D11">
            <v>191.198159</v>
          </cell>
          <cell r="M11">
            <v>143.67775499999999</v>
          </cell>
          <cell r="N11">
            <v>66.729736000000003</v>
          </cell>
          <cell r="O11">
            <v>153.07683600000001</v>
          </cell>
          <cell r="U11">
            <v>6.9624250000000005</v>
          </cell>
          <cell r="V11">
            <v>1.121569</v>
          </cell>
          <cell r="W11">
            <v>0</v>
          </cell>
          <cell r="AD11">
            <v>2.8711069999999999</v>
          </cell>
          <cell r="AE11">
            <v>0.73645900000000009</v>
          </cell>
          <cell r="AF11">
            <v>2.552502</v>
          </cell>
          <cell r="AL11">
            <v>44.870716999999999</v>
          </cell>
          <cell r="AM11">
            <v>32.272558000000004</v>
          </cell>
          <cell r="AN11">
            <v>22.512630999999999</v>
          </cell>
          <cell r="AT11">
            <v>11.702959</v>
          </cell>
          <cell r="AU11">
            <v>3.9262710000000003</v>
          </cell>
          <cell r="AV11">
            <v>13.056189999999999</v>
          </cell>
        </row>
        <row r="12">
          <cell r="A12" t="str">
            <v>Ago</v>
          </cell>
          <cell r="B12">
            <v>168.45338100000001</v>
          </cell>
          <cell r="C12">
            <v>173.45149900000001</v>
          </cell>
          <cell r="D12">
            <v>192.87042399999999</v>
          </cell>
          <cell r="M12">
            <v>121.484925</v>
          </cell>
          <cell r="N12">
            <v>99.81517199999999</v>
          </cell>
          <cell r="O12">
            <v>157.53391099999999</v>
          </cell>
          <cell r="U12">
            <v>5.4689709999999998</v>
          </cell>
          <cell r="V12">
            <v>11.958949</v>
          </cell>
          <cell r="W12">
            <v>0</v>
          </cell>
          <cell r="AD12">
            <v>3.3596460000000001</v>
          </cell>
          <cell r="AE12">
            <v>28.365642000000001</v>
          </cell>
          <cell r="AF12">
            <v>1.0008620000000001</v>
          </cell>
          <cell r="AL12">
            <v>14.871889999999999</v>
          </cell>
          <cell r="AM12">
            <v>22.684241</v>
          </cell>
          <cell r="AN12">
            <v>15.41901</v>
          </cell>
          <cell r="AT12">
            <v>23.267949000000002</v>
          </cell>
          <cell r="AU12">
            <v>22.586444</v>
          </cell>
          <cell r="AV12">
            <v>18.916640999999998</v>
          </cell>
        </row>
        <row r="13">
          <cell r="A13" t="str">
            <v>Sept</v>
          </cell>
          <cell r="B13">
            <v>206.33500799999999</v>
          </cell>
          <cell r="C13">
            <v>223.87961900000002</v>
          </cell>
          <cell r="D13">
            <v>138.918544</v>
          </cell>
          <cell r="M13">
            <v>135.72421800000001</v>
          </cell>
          <cell r="N13">
            <v>187.911294</v>
          </cell>
          <cell r="O13">
            <v>103.084103</v>
          </cell>
          <cell r="U13">
            <v>2.2503760000000002</v>
          </cell>
          <cell r="V13">
            <v>1.698269</v>
          </cell>
          <cell r="W13">
            <v>0</v>
          </cell>
          <cell r="AD13">
            <v>6.1348229999999999</v>
          </cell>
          <cell r="AE13">
            <v>11.554594999999999</v>
          </cell>
          <cell r="AF13">
            <v>0.55022199999999999</v>
          </cell>
          <cell r="AL13">
            <v>34.625370000000004</v>
          </cell>
          <cell r="AM13">
            <v>11.038997999999999</v>
          </cell>
          <cell r="AN13">
            <v>21.427121</v>
          </cell>
          <cell r="AT13">
            <v>27.600221000000001</v>
          </cell>
          <cell r="AU13">
            <v>13.374732</v>
          </cell>
          <cell r="AV13">
            <v>13.857098000000001</v>
          </cell>
        </row>
        <row r="14">
          <cell r="A14" t="str">
            <v>Oct</v>
          </cell>
          <cell r="B14">
            <v>151.38237700000002</v>
          </cell>
          <cell r="C14">
            <v>235.41095300000001</v>
          </cell>
          <cell r="D14"/>
          <cell r="M14">
            <v>101.941709</v>
          </cell>
          <cell r="N14">
            <v>192.37030300000001</v>
          </cell>
          <cell r="O14"/>
          <cell r="U14">
            <v>9.7171119999999984</v>
          </cell>
          <cell r="V14">
            <v>5.4347200000000004</v>
          </cell>
          <cell r="W14"/>
          <cell r="AD14">
            <v>0.97497599999999995</v>
          </cell>
          <cell r="AE14">
            <v>3.432572</v>
          </cell>
          <cell r="AF14"/>
          <cell r="AL14">
            <v>11.891026999999999</v>
          </cell>
          <cell r="AM14">
            <v>20.431326000000002</v>
          </cell>
          <cell r="AN14"/>
          <cell r="AT14">
            <v>26.857552999999999</v>
          </cell>
          <cell r="AU14">
            <v>19.176752</v>
          </cell>
          <cell r="AV14"/>
        </row>
        <row r="15">
          <cell r="A15" t="str">
            <v>Nov</v>
          </cell>
          <cell r="B15">
            <v>123.397065</v>
          </cell>
          <cell r="C15">
            <v>131.350583</v>
          </cell>
          <cell r="D15"/>
          <cell r="M15">
            <v>98.744611000000006</v>
          </cell>
          <cell r="N15">
            <v>84.509953999999993</v>
          </cell>
          <cell r="O15"/>
          <cell r="U15">
            <v>1.7511369999999999</v>
          </cell>
          <cell r="V15">
            <v>3.0256410000000002</v>
          </cell>
          <cell r="W15"/>
          <cell r="AD15">
            <v>0.68957100000000005</v>
          </cell>
          <cell r="AE15">
            <v>19.665967000000002</v>
          </cell>
          <cell r="AF15"/>
          <cell r="AL15">
            <v>12.936307000000001</v>
          </cell>
          <cell r="AM15">
            <v>14.619476000000001</v>
          </cell>
          <cell r="AN15"/>
          <cell r="AT15">
            <v>9.2754390000000004</v>
          </cell>
          <cell r="AU15">
            <v>12.555185999999999</v>
          </cell>
          <cell r="AV15"/>
        </row>
        <row r="16">
          <cell r="A16" t="str">
            <v>Dic</v>
          </cell>
          <cell r="B16">
            <v>140.09314699999999</v>
          </cell>
          <cell r="C16">
            <v>160.41197</v>
          </cell>
          <cell r="D16"/>
          <cell r="M16">
            <v>109.571996</v>
          </cell>
          <cell r="N16">
            <v>92.173756999999995</v>
          </cell>
          <cell r="O16"/>
          <cell r="U16">
            <v>2.519504</v>
          </cell>
          <cell r="V16">
            <v>0.94364999999999999</v>
          </cell>
          <cell r="W16"/>
          <cell r="AD16">
            <v>1.2344300000000001</v>
          </cell>
          <cell r="AE16">
            <v>2.9491930000000002</v>
          </cell>
          <cell r="AF16"/>
          <cell r="AL16">
            <v>19.524350999999999</v>
          </cell>
          <cell r="AM16">
            <v>29.754206</v>
          </cell>
          <cell r="AN16"/>
          <cell r="AT16">
            <v>7.2428660000000002</v>
          </cell>
          <cell r="AU16">
            <v>35.534813999999997</v>
          </cell>
          <cell r="AV16"/>
        </row>
        <row r="24">
          <cell r="B24">
            <v>59.923303999999995</v>
          </cell>
          <cell r="C24">
            <v>52.274239000000001</v>
          </cell>
          <cell r="D24">
            <v>31.958489999999998</v>
          </cell>
        </row>
        <row r="25">
          <cell r="B25">
            <v>72.97381</v>
          </cell>
          <cell r="C25">
            <v>118.776318</v>
          </cell>
          <cell r="D25">
            <v>147.79491000000002</v>
          </cell>
        </row>
        <row r="26">
          <cell r="B26">
            <v>96.643361999999996</v>
          </cell>
          <cell r="C26">
            <v>86.521874000000011</v>
          </cell>
          <cell r="D26">
            <v>90.247885999999994</v>
          </cell>
        </row>
        <row r="27">
          <cell r="B27">
            <v>54.545186000000001</v>
          </cell>
          <cell r="C27">
            <v>93.124469000000005</v>
          </cell>
          <cell r="D27">
            <v>132.945953</v>
          </cell>
        </row>
        <row r="28">
          <cell r="B28">
            <v>122.949129</v>
          </cell>
          <cell r="C28">
            <v>53.056716999999999</v>
          </cell>
          <cell r="D28">
            <v>133.09827100000001</v>
          </cell>
        </row>
        <row r="29">
          <cell r="B29">
            <v>151.31724</v>
          </cell>
          <cell r="C29">
            <v>80.720915000000005</v>
          </cell>
          <cell r="D29">
            <v>123.412238</v>
          </cell>
        </row>
        <row r="30">
          <cell r="B30">
            <v>125.689053</v>
          </cell>
          <cell r="C30">
            <v>87.371853000000002</v>
          </cell>
          <cell r="D30">
            <v>150.42599800000002</v>
          </cell>
        </row>
        <row r="31">
          <cell r="B31">
            <v>126.940133</v>
          </cell>
          <cell r="C31">
            <v>85.979375999999988</v>
          </cell>
          <cell r="D31">
            <v>120.10763100000001</v>
          </cell>
        </row>
        <row r="32">
          <cell r="B32">
            <v>149.11578700000001</v>
          </cell>
          <cell r="C32">
            <v>164.586826</v>
          </cell>
          <cell r="D32">
            <v>92.14197399999999</v>
          </cell>
        </row>
        <row r="33">
          <cell r="B33">
            <v>103.266018</v>
          </cell>
          <cell r="C33">
            <v>189.75034600000001</v>
          </cell>
          <cell r="D33"/>
        </row>
        <row r="34">
          <cell r="B34">
            <v>100.91538899999999</v>
          </cell>
          <cell r="C34">
            <v>55.887820000000012</v>
          </cell>
          <cell r="D34"/>
        </row>
        <row r="35">
          <cell r="B35">
            <v>88.338886000000002</v>
          </cell>
          <cell r="C35">
            <v>128.15619900000002</v>
          </cell>
          <cell r="D35"/>
        </row>
        <row r="43">
          <cell r="B43">
            <v>105.88390799999999</v>
          </cell>
          <cell r="C43">
            <v>100.03791799999999</v>
          </cell>
          <cell r="D43">
            <v>63.482325000000003</v>
          </cell>
        </row>
        <row r="44">
          <cell r="B44">
            <v>107.23920099999999</v>
          </cell>
          <cell r="C44">
            <v>65.190906999999996</v>
          </cell>
          <cell r="D44">
            <v>63.766480999999999</v>
          </cell>
        </row>
        <row r="45">
          <cell r="B45">
            <v>123.072857</v>
          </cell>
          <cell r="C45">
            <v>78.264465000000001</v>
          </cell>
          <cell r="D45">
            <v>144.674508</v>
          </cell>
        </row>
        <row r="46">
          <cell r="B46">
            <v>48.264823</v>
          </cell>
          <cell r="C46">
            <v>60.087480999999997</v>
          </cell>
          <cell r="D46">
            <v>81.106211999999999</v>
          </cell>
        </row>
        <row r="47">
          <cell r="B47">
            <v>64.044961000000001</v>
          </cell>
          <cell r="C47">
            <v>57.174201000000004</v>
          </cell>
          <cell r="D47">
            <v>36.993069000000006</v>
          </cell>
        </row>
        <row r="48">
          <cell r="B48">
            <v>68.909380999999996</v>
          </cell>
          <cell r="C48">
            <v>50.660110000000003</v>
          </cell>
          <cell r="D48">
            <v>68.568225999999996</v>
          </cell>
        </row>
        <row r="49">
          <cell r="B49">
            <v>84.395910000000001</v>
          </cell>
          <cell r="C49">
            <v>16.293171000000001</v>
          </cell>
          <cell r="D49">
            <v>40.77216099999999</v>
          </cell>
        </row>
        <row r="50">
          <cell r="B50">
            <v>41.513247999999997</v>
          </cell>
          <cell r="C50">
            <v>87.472123000000011</v>
          </cell>
          <cell r="D50">
            <v>72.762793000000002</v>
          </cell>
        </row>
        <row r="51">
          <cell r="B51">
            <v>57.219220999999997</v>
          </cell>
          <cell r="C51">
            <v>59.292792999999996</v>
          </cell>
          <cell r="D51">
            <v>46.776570000000007</v>
          </cell>
        </row>
        <row r="52">
          <cell r="B52">
            <v>48.116358999999996</v>
          </cell>
          <cell r="C52">
            <v>45.660607000000006</v>
          </cell>
          <cell r="D52"/>
        </row>
        <row r="53">
          <cell r="B53">
            <v>22.481676</v>
          </cell>
          <cell r="C53">
            <v>75.462762999999995</v>
          </cell>
          <cell r="D53"/>
        </row>
        <row r="54">
          <cell r="B54">
            <v>51.754261</v>
          </cell>
          <cell r="C54">
            <v>32.255770999999996</v>
          </cell>
          <cell r="D54"/>
        </row>
        <row r="63">
          <cell r="B63">
            <v>142623.62452583999</v>
          </cell>
          <cell r="C63">
            <v>92326.017568879994</v>
          </cell>
          <cell r="D63">
            <v>108229.18677259122</v>
          </cell>
          <cell r="M63">
            <v>168473.23499999999</v>
          </cell>
          <cell r="N63">
            <v>150049.09299999999</v>
          </cell>
          <cell r="O63">
            <v>153649.77499999999</v>
          </cell>
        </row>
        <row r="64">
          <cell r="B64">
            <v>138663.55488312003</v>
          </cell>
          <cell r="C64">
            <v>96099.022890720007</v>
          </cell>
          <cell r="D64">
            <v>115641.53039221041</v>
          </cell>
          <cell r="M64">
            <v>144526.049</v>
          </cell>
          <cell r="N64">
            <v>153544.12</v>
          </cell>
          <cell r="O64">
            <v>165339.28299999997</v>
          </cell>
        </row>
        <row r="65">
          <cell r="B65">
            <v>162900.7457876</v>
          </cell>
          <cell r="C65">
            <v>109849.60654360001</v>
          </cell>
          <cell r="D65">
            <v>137055.209615448</v>
          </cell>
          <cell r="M65">
            <v>205809.26</v>
          </cell>
          <cell r="N65">
            <v>161412.66</v>
          </cell>
          <cell r="O65">
            <v>178986.652</v>
          </cell>
        </row>
        <row r="66">
          <cell r="B66">
            <v>130724.39311912</v>
          </cell>
          <cell r="C66">
            <v>118226.58949832</v>
          </cell>
          <cell r="D66">
            <v>111633.81318024882</v>
          </cell>
          <cell r="M66">
            <v>171111.49299999999</v>
          </cell>
          <cell r="N66">
            <v>159469.48099999997</v>
          </cell>
          <cell r="O66">
            <v>167411.82500000001</v>
          </cell>
        </row>
        <row r="67">
          <cell r="B67">
            <v>127530.47144344001</v>
          </cell>
          <cell r="C67">
            <v>104273.42968864001</v>
          </cell>
          <cell r="D67">
            <v>117882.38218507601</v>
          </cell>
          <cell r="M67">
            <v>175649.78000000003</v>
          </cell>
          <cell r="N67">
            <v>188141.041</v>
          </cell>
          <cell r="O67">
            <v>164493.10724999997</v>
          </cell>
        </row>
        <row r="68">
          <cell r="B68">
            <v>125131.84810048</v>
          </cell>
          <cell r="C68">
            <v>100867.26310992001</v>
          </cell>
          <cell r="D68">
            <v>120154.6025606568</v>
          </cell>
          <cell r="M68">
            <v>177007.61500000002</v>
          </cell>
          <cell r="N68">
            <v>161563.33600000001</v>
          </cell>
          <cell r="O68">
            <v>179423.04</v>
          </cell>
        </row>
        <row r="69">
          <cell r="B69">
            <v>124906.06542056001</v>
          </cell>
          <cell r="C69">
            <v>104328.37625664001</v>
          </cell>
          <cell r="D69">
            <v>115561.63216736</v>
          </cell>
          <cell r="M69">
            <v>172629.989</v>
          </cell>
          <cell r="N69">
            <v>168706.97700000001</v>
          </cell>
          <cell r="O69">
            <v>165766</v>
          </cell>
        </row>
        <row r="70">
          <cell r="B70">
            <v>106590.99224928001</v>
          </cell>
          <cell r="C70">
            <v>112975.82292976</v>
          </cell>
          <cell r="D70">
            <v>116264.33112664001</v>
          </cell>
          <cell r="M70">
            <v>161698</v>
          </cell>
          <cell r="N70">
            <v>173804.09000000003</v>
          </cell>
          <cell r="O70">
            <v>149393.19319771533</v>
          </cell>
        </row>
        <row r="71">
          <cell r="B71">
            <v>105630.98780552001</v>
          </cell>
          <cell r="C71">
            <v>109171.20316784001</v>
          </cell>
          <cell r="D71"/>
          <cell r="M71">
            <v>160094.74</v>
          </cell>
          <cell r="N71">
            <v>158733.22099999999</v>
          </cell>
          <cell r="O71"/>
        </row>
        <row r="72">
          <cell r="B72">
            <v>110790.10113024001</v>
          </cell>
          <cell r="C72">
            <v>112293.96656998323</v>
          </cell>
          <cell r="D72"/>
          <cell r="M72">
            <v>179213.13</v>
          </cell>
          <cell r="N72">
            <v>160109.11800000002</v>
          </cell>
          <cell r="O72"/>
        </row>
        <row r="73">
          <cell r="B73">
            <v>70365.188585119991</v>
          </cell>
          <cell r="C73">
            <v>93872.723472720012</v>
          </cell>
          <cell r="D73"/>
          <cell r="M73">
            <v>128903.74099999998</v>
          </cell>
          <cell r="N73">
            <v>115399.685</v>
          </cell>
          <cell r="O73"/>
        </row>
        <row r="74">
          <cell r="B74">
            <v>97622.582936240025</v>
          </cell>
          <cell r="C74">
            <v>104538.97823352001</v>
          </cell>
          <cell r="D74"/>
          <cell r="M74">
            <v>151272.766</v>
          </cell>
          <cell r="N74">
            <v>144228.81</v>
          </cell>
          <cell r="O74"/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"/>
      <sheetName val="resumen"/>
      <sheetName val="BD Sistema Bancario"/>
      <sheetName val="Graph"/>
    </sheetNames>
    <sheetDataSet>
      <sheetData sheetId="0"/>
      <sheetData sheetId="1">
        <row r="4">
          <cell r="B4">
            <v>2011</v>
          </cell>
          <cell r="C4">
            <v>2012</v>
          </cell>
          <cell r="D4">
            <v>2013</v>
          </cell>
          <cell r="E4">
            <v>2014</v>
          </cell>
          <cell r="F4">
            <v>2015</v>
          </cell>
          <cell r="G4">
            <v>2016</v>
          </cell>
          <cell r="H4">
            <v>2017</v>
          </cell>
        </row>
        <row r="5">
          <cell r="A5" t="str">
            <v>Enero</v>
          </cell>
          <cell r="B5">
            <v>34040000</v>
          </cell>
          <cell r="C5">
            <v>40685000</v>
          </cell>
          <cell r="D5">
            <v>47069000</v>
          </cell>
          <cell r="E5">
            <v>50152000</v>
          </cell>
          <cell r="F5">
            <v>55969522.961778998</v>
          </cell>
          <cell r="G5">
            <v>61445135.676033005</v>
          </cell>
          <cell r="H5">
            <v>64309957.806529999</v>
          </cell>
          <cell r="L5">
            <v>25.218698129289844</v>
          </cell>
          <cell r="M5">
            <v>22.087403183077512</v>
          </cell>
          <cell r="N5">
            <v>22.456392735119582</v>
          </cell>
          <cell r="O5">
            <v>22.974037510685015</v>
          </cell>
          <cell r="P5">
            <v>25.436314773274798</v>
          </cell>
          <cell r="Q5">
            <v>21.863869347237589</v>
          </cell>
          <cell r="R5">
            <v>21.99970473874259</v>
          </cell>
        </row>
        <row r="6">
          <cell r="A6" t="str">
            <v>Febrero</v>
          </cell>
          <cell r="B6">
            <v>34264000</v>
          </cell>
          <cell r="C6">
            <v>40841000</v>
          </cell>
          <cell r="D6">
            <v>48642000</v>
          </cell>
          <cell r="E6">
            <v>50089000</v>
          </cell>
          <cell r="F6">
            <v>56079896.132316597</v>
          </cell>
          <cell r="G6">
            <v>61593650.993887</v>
          </cell>
          <cell r="H6">
            <v>64426802.838190004</v>
          </cell>
          <cell r="L6">
            <v>23.908631730855959</v>
          </cell>
          <cell r="M6">
            <v>24.039089236612529</v>
          </cell>
          <cell r="N6">
            <v>20.906836449337813</v>
          </cell>
          <cell r="O6">
            <v>22.649135458768679</v>
          </cell>
          <cell r="P6">
            <v>25.217618250753819</v>
          </cell>
          <cell r="Q6">
            <v>20.962335730897411</v>
          </cell>
          <cell r="R6">
            <v>21.485678475150245</v>
          </cell>
        </row>
        <row r="7">
          <cell r="A7" t="str">
            <v>Marzo</v>
          </cell>
          <cell r="B7">
            <v>35102000</v>
          </cell>
          <cell r="C7">
            <v>41427000</v>
          </cell>
          <cell r="D7">
            <v>49702000</v>
          </cell>
          <cell r="E7">
            <v>50237000</v>
          </cell>
          <cell r="F7">
            <v>56528000.442189991</v>
          </cell>
          <cell r="G7">
            <v>61764044.824300006</v>
          </cell>
          <cell r="H7">
            <v>64363404.953170002</v>
          </cell>
          <cell r="L7">
            <v>23.580065140766521</v>
          </cell>
          <cell r="M7">
            <v>22.261287567288402</v>
          </cell>
          <cell r="N7">
            <v>20.364341622220682</v>
          </cell>
          <cell r="O7">
            <v>23.273725359727191</v>
          </cell>
          <cell r="P7">
            <v>26.730713578722625</v>
          </cell>
          <cell r="Q7">
            <v>22.603669746035372</v>
          </cell>
          <cell r="R7">
            <v>21.033221183059435</v>
          </cell>
        </row>
        <row r="8">
          <cell r="A8" t="str">
            <v>Abril</v>
          </cell>
          <cell r="B8">
            <v>35734000</v>
          </cell>
          <cell r="C8">
            <v>41596000</v>
          </cell>
          <cell r="D8">
            <v>49294000</v>
          </cell>
          <cell r="E8">
            <v>50793000</v>
          </cell>
          <cell r="F8">
            <v>56916754.470964</v>
          </cell>
          <cell r="G8">
            <v>62222355.180399001</v>
          </cell>
          <cell r="H8">
            <v>63808400.308510005</v>
          </cell>
          <cell r="L8">
            <v>22.789692948619038</v>
          </cell>
          <cell r="M8">
            <v>22.644700451660398</v>
          </cell>
          <cell r="N8">
            <v>21.97300280159606</v>
          </cell>
          <cell r="O8">
            <v>22.683530839164327</v>
          </cell>
          <cell r="P8">
            <v>25.236502279119538</v>
          </cell>
          <cell r="Q8">
            <v>22.036471994663501</v>
          </cell>
          <cell r="R8">
            <v>19.956463790908924</v>
          </cell>
        </row>
        <row r="9">
          <cell r="A9" t="str">
            <v>Mayo</v>
          </cell>
          <cell r="B9">
            <v>36097000</v>
          </cell>
          <cell r="C9">
            <v>42234000</v>
          </cell>
          <cell r="D9">
            <v>49547000</v>
          </cell>
          <cell r="E9">
            <v>51907000</v>
          </cell>
          <cell r="F9">
            <v>57456946.029113002</v>
          </cell>
          <cell r="G9">
            <v>62550314.764549002</v>
          </cell>
          <cell r="H9">
            <v>63805128.682280019</v>
          </cell>
          <cell r="L9">
            <v>22.306881559878793</v>
          </cell>
          <cell r="M9">
            <v>21.027638141032011</v>
          </cell>
          <cell r="N9">
            <v>21.865011900714045</v>
          </cell>
          <cell r="O9">
            <v>23.636804265287989</v>
          </cell>
          <cell r="P9">
            <v>25.023146638588546</v>
          </cell>
          <cell r="Q9">
            <v>22.439337103232212</v>
          </cell>
          <cell r="R9">
            <v>19.943421084616038</v>
          </cell>
        </row>
        <row r="10">
          <cell r="A10" t="str">
            <v>Junio</v>
          </cell>
          <cell r="B10">
            <v>37481000</v>
          </cell>
          <cell r="C10">
            <v>42803000</v>
          </cell>
          <cell r="D10">
            <v>50355000</v>
          </cell>
          <cell r="E10">
            <v>52183000</v>
          </cell>
          <cell r="F10">
            <v>58671569.579989992</v>
          </cell>
          <cell r="G10">
            <v>62913540.778352007</v>
          </cell>
          <cell r="H10">
            <v>64176377.961889997</v>
          </cell>
          <cell r="L10">
            <v>21.60933899071701</v>
          </cell>
          <cell r="M10">
            <v>22.245008512614149</v>
          </cell>
          <cell r="N10">
            <v>21.215958398757365</v>
          </cell>
          <cell r="O10">
            <v>24.183715808624047</v>
          </cell>
          <cell r="P10">
            <v>24.566392319564894</v>
          </cell>
          <cell r="Q10">
            <v>23.047123086979067</v>
          </cell>
          <cell r="R10">
            <v>20.431958103011407</v>
          </cell>
        </row>
        <row r="11">
          <cell r="A11" t="str">
            <v>Julio</v>
          </cell>
          <cell r="B11">
            <v>38039000</v>
          </cell>
          <cell r="C11">
            <v>43344000</v>
          </cell>
          <cell r="D11">
            <v>51281000</v>
          </cell>
          <cell r="E11">
            <v>52603000</v>
          </cell>
          <cell r="F11">
            <v>59226423.69520399</v>
          </cell>
          <cell r="G11">
            <v>63529921.890441</v>
          </cell>
          <cell r="H11">
            <v>64332921.332180001</v>
          </cell>
          <cell r="L11">
            <v>20.505994846348788</v>
          </cell>
          <cell r="M11">
            <v>22.527208860395032</v>
          </cell>
          <cell r="N11">
            <v>19.948784045042906</v>
          </cell>
          <cell r="O11">
            <v>22.791677304059231</v>
          </cell>
          <cell r="P11">
            <v>24.899681893175334</v>
          </cell>
          <cell r="Q11">
            <v>21.770911534490448</v>
          </cell>
          <cell r="R11">
            <v>19.517352702083393</v>
          </cell>
        </row>
        <row r="12">
          <cell r="A12" t="str">
            <v>Agosto</v>
          </cell>
          <cell r="B12">
            <v>38767000</v>
          </cell>
          <cell r="C12">
            <v>44215000</v>
          </cell>
          <cell r="D12">
            <v>51408000</v>
          </cell>
          <cell r="E12">
            <v>53355000</v>
          </cell>
          <cell r="F12">
            <v>60036097.180495992</v>
          </cell>
          <cell r="G12">
            <v>63565507.850667998</v>
          </cell>
          <cell r="H12"/>
          <cell r="L12">
            <v>19.568843563269354</v>
          </cell>
          <cell r="M12">
            <v>21.607064689873056</v>
          </cell>
          <cell r="N12">
            <v>21.712783943487505</v>
          </cell>
          <cell r="O12">
            <v>23.64754162310609</v>
          </cell>
          <cell r="P12">
            <v>23.849458484196663</v>
          </cell>
          <cell r="Q12">
            <v>21.371957559738551</v>
          </cell>
          <cell r="R12"/>
        </row>
        <row r="13">
          <cell r="A13" t="str">
            <v>Septiembre</v>
          </cell>
          <cell r="B13">
            <v>39574000</v>
          </cell>
          <cell r="C13">
            <v>45269000</v>
          </cell>
          <cell r="D13">
            <v>51871000</v>
          </cell>
          <cell r="E13">
            <v>53844000</v>
          </cell>
          <cell r="F13">
            <v>60501966.731855005</v>
          </cell>
          <cell r="G13">
            <v>64151304.008049265</v>
          </cell>
          <cell r="H13"/>
          <cell r="L13">
            <v>19.389537943374386</v>
          </cell>
          <cell r="M13">
            <v>21.037612008447006</v>
          </cell>
          <cell r="N13">
            <v>21.552041191614567</v>
          </cell>
          <cell r="O13">
            <v>24.506515979847169</v>
          </cell>
          <cell r="P13">
            <v>23.27969245569377</v>
          </cell>
          <cell r="Q13">
            <v>21.049919614091479</v>
          </cell>
          <cell r="R13"/>
        </row>
        <row r="14">
          <cell r="A14" t="str">
            <v>Octubre</v>
          </cell>
          <cell r="B14">
            <v>40187000</v>
          </cell>
          <cell r="C14">
            <v>45527000</v>
          </cell>
          <cell r="D14">
            <v>49879000</v>
          </cell>
          <cell r="E14">
            <v>54460000</v>
          </cell>
          <cell r="F14">
            <v>60818497.389530599</v>
          </cell>
          <cell r="G14">
            <v>64533904.492579989</v>
          </cell>
          <cell r="H14"/>
          <cell r="L14">
            <v>20.764902042517715</v>
          </cell>
          <cell r="M14">
            <v>21.163682864450127</v>
          </cell>
          <cell r="N14">
            <v>21.556131260794469</v>
          </cell>
          <cell r="O14">
            <v>24.766276231559235</v>
          </cell>
          <cell r="P14">
            <v>22.304889887888418</v>
          </cell>
          <cell r="Q14">
            <v>20.705557640493399</v>
          </cell>
          <cell r="R14"/>
        </row>
        <row r="15">
          <cell r="A15" t="str">
            <v>Noviembre</v>
          </cell>
          <cell r="B15">
            <v>40708000</v>
          </cell>
          <cell r="C15">
            <v>46307000</v>
          </cell>
          <cell r="D15">
            <v>50218000</v>
          </cell>
          <cell r="E15">
            <v>55274000</v>
          </cell>
          <cell r="F15">
            <v>61711864.656207003</v>
          </cell>
          <cell r="G15">
            <v>64394393.885760002</v>
          </cell>
          <cell r="H15"/>
          <cell r="L15">
            <v>21.689310852840073</v>
          </cell>
          <cell r="M15">
            <v>22.704166821268227</v>
          </cell>
          <cell r="N15">
            <v>22.904715027665571</v>
          </cell>
          <cell r="O15">
            <v>26.539545926695357</v>
          </cell>
          <cell r="P15">
            <v>22.642021216902783</v>
          </cell>
          <cell r="Q15">
            <v>21.183588256827825</v>
          </cell>
          <cell r="R15"/>
        </row>
        <row r="16">
          <cell r="A16" t="str">
            <v>Diciembre</v>
          </cell>
          <cell r="B16">
            <v>40469000</v>
          </cell>
          <cell r="C16">
            <v>46348000</v>
          </cell>
          <cell r="D16">
            <v>49782000</v>
          </cell>
          <cell r="E16">
            <v>55454000</v>
          </cell>
          <cell r="F16">
            <v>61621418.119422004</v>
          </cell>
          <cell r="G16"/>
          <cell r="H16"/>
          <cell r="L16">
            <v>23.490406320541759</v>
          </cell>
          <cell r="M16">
            <v>22.493856142023986</v>
          </cell>
          <cell r="N16">
            <v>23.9</v>
          </cell>
          <cell r="O16">
            <v>26.270831463363553</v>
          </cell>
          <cell r="P16">
            <v>23.23056496308115</v>
          </cell>
          <cell r="Q16"/>
          <cell r="R16"/>
        </row>
        <row r="23">
          <cell r="B23">
            <v>44582000</v>
          </cell>
          <cell r="C23">
            <v>49449000</v>
          </cell>
          <cell r="D23">
            <v>55610000</v>
          </cell>
          <cell r="E23">
            <v>59663000</v>
          </cell>
          <cell r="F23">
            <v>66635168.415191904</v>
          </cell>
          <cell r="G23">
            <v>70718588.113697901</v>
          </cell>
          <cell r="H23">
            <v>73791410.803669989</v>
          </cell>
        </row>
        <row r="24">
          <cell r="B24">
            <v>44348000</v>
          </cell>
          <cell r="C24">
            <v>50551000</v>
          </cell>
          <cell r="D24">
            <v>56857000</v>
          </cell>
          <cell r="E24">
            <v>59627000</v>
          </cell>
          <cell r="F24">
            <v>66648650.693400003</v>
          </cell>
          <cell r="G24">
            <v>70463780.497983903</v>
          </cell>
          <cell r="H24">
            <v>73830015.944000006</v>
          </cell>
        </row>
        <row r="25">
          <cell r="B25">
            <v>44826000</v>
          </cell>
          <cell r="C25">
            <v>50343000</v>
          </cell>
          <cell r="D25">
            <v>57748000</v>
          </cell>
          <cell r="E25">
            <v>60115000</v>
          </cell>
          <cell r="F25">
            <v>68463759.2434019</v>
          </cell>
          <cell r="G25">
            <v>72019447.016585901</v>
          </cell>
          <cell r="H25">
            <v>73240506.01800999</v>
          </cell>
        </row>
        <row r="26">
          <cell r="B26">
            <v>45367000</v>
          </cell>
          <cell r="C26">
            <v>50259000</v>
          </cell>
          <cell r="D26">
            <v>58895000</v>
          </cell>
          <cell r="E26">
            <v>60167000</v>
          </cell>
          <cell r="F26">
            <v>68153493.107801899</v>
          </cell>
          <cell r="G26">
            <v>72295611.427491903</v>
          </cell>
          <cell r="H26">
            <v>72215780.86928001</v>
          </cell>
        </row>
        <row r="27">
          <cell r="B27">
            <v>45542000</v>
          </cell>
          <cell r="C27">
            <v>50329000</v>
          </cell>
          <cell r="D27">
            <v>58820000</v>
          </cell>
          <cell r="E27">
            <v>61895000</v>
          </cell>
          <cell r="F27">
            <v>68777693.362151697</v>
          </cell>
          <cell r="G27">
            <v>72629419.615307897</v>
          </cell>
          <cell r="H27">
            <v>72411004.947640002</v>
          </cell>
        </row>
        <row r="28">
          <cell r="B28">
            <v>46429000</v>
          </cell>
          <cell r="C28">
            <v>51688000</v>
          </cell>
          <cell r="D28">
            <v>59229000</v>
          </cell>
          <cell r="E28">
            <v>62662000</v>
          </cell>
          <cell r="F28">
            <v>69828315.133550003</v>
          </cell>
          <cell r="G28">
            <v>73499773.697556883</v>
          </cell>
          <cell r="H28">
            <v>73284181.389610007</v>
          </cell>
        </row>
        <row r="29">
          <cell r="B29">
            <v>46957000</v>
          </cell>
          <cell r="C29">
            <v>52097000</v>
          </cell>
          <cell r="D29">
            <v>58966000</v>
          </cell>
          <cell r="E29">
            <v>62672000</v>
          </cell>
          <cell r="F29">
            <v>71461553.897991806</v>
          </cell>
          <cell r="G29">
            <v>73162547.226839393</v>
          </cell>
          <cell r="H29">
            <v>72810064.01008001</v>
          </cell>
        </row>
        <row r="30">
          <cell r="B30">
            <v>47361000</v>
          </cell>
          <cell r="C30">
            <v>52543000</v>
          </cell>
          <cell r="D30">
            <v>59739000</v>
          </cell>
          <cell r="E30">
            <v>64087000</v>
          </cell>
          <cell r="F30">
            <v>71552844.468081892</v>
          </cell>
          <cell r="G30">
            <v>72749218.179119393</v>
          </cell>
          <cell r="H30"/>
        </row>
        <row r="31">
          <cell r="B31">
            <v>47505000</v>
          </cell>
          <cell r="C31">
            <v>52563000</v>
          </cell>
          <cell r="D31">
            <v>59818000</v>
          </cell>
          <cell r="E31">
            <v>65301000</v>
          </cell>
          <cell r="F31">
            <v>71152047.965301901</v>
          </cell>
          <cell r="G31">
            <v>72856190.789809406</v>
          </cell>
          <cell r="H31"/>
        </row>
        <row r="32">
          <cell r="B32">
            <v>47980000</v>
          </cell>
          <cell r="C32">
            <v>53176000</v>
          </cell>
          <cell r="D32">
            <v>57900000</v>
          </cell>
          <cell r="E32">
            <v>65141000.000000007</v>
          </cell>
          <cell r="F32">
            <v>70240706.645461902</v>
          </cell>
          <cell r="G32">
            <v>72448090.982409999</v>
          </cell>
          <cell r="H32"/>
        </row>
        <row r="33">
          <cell r="B33">
            <v>48872000</v>
          </cell>
          <cell r="C33">
            <v>53902000</v>
          </cell>
          <cell r="D33">
            <v>58918000</v>
          </cell>
          <cell r="E33">
            <v>67390000</v>
          </cell>
          <cell r="F33">
            <v>71022316.19598189</v>
          </cell>
          <cell r="G33">
            <v>72497199.328400001</v>
          </cell>
          <cell r="H33"/>
        </row>
        <row r="34">
          <cell r="B34">
            <v>49616000</v>
          </cell>
          <cell r="C34">
            <v>54526000</v>
          </cell>
          <cell r="D34">
            <v>59490000</v>
          </cell>
          <cell r="E34">
            <v>66846000</v>
          </cell>
          <cell r="F34">
            <v>71324036.052381903</v>
          </cell>
          <cell r="G34"/>
          <cell r="H34"/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Q139"/>
  <sheetViews>
    <sheetView showGridLines="0" tabSelected="1" view="pageLayout" zoomScaleNormal="100" zoomScaleSheetLayoutView="100" workbookViewId="0">
      <selection sqref="A1:XFD1048576"/>
    </sheetView>
  </sheetViews>
  <sheetFormatPr baseColWidth="10" defaultColWidth="11.42578125" defaultRowHeight="11.25"/>
  <cols>
    <col min="1" max="1" width="1.85546875" style="2" customWidth="1"/>
    <col min="2" max="2" width="3.28515625" style="2" customWidth="1"/>
    <col min="3" max="3" width="38.7109375" style="2" customWidth="1"/>
    <col min="4" max="4" width="22.28515625" style="4" customWidth="1"/>
    <col min="5" max="5" width="11.42578125" style="3" customWidth="1"/>
    <col min="6" max="6" width="11.28515625" style="3" customWidth="1"/>
    <col min="7" max="7" width="10.7109375" style="3" customWidth="1"/>
    <col min="8" max="8" width="11" style="3" customWidth="1"/>
    <col min="9" max="9" width="11.5703125" style="3" customWidth="1"/>
    <col min="10" max="10" width="16.5703125" style="3" customWidth="1"/>
    <col min="11" max="11" width="14.85546875" style="3" customWidth="1"/>
    <col min="12" max="16" width="11.42578125" style="3"/>
    <col min="17" max="16384" width="11.42578125" style="2"/>
  </cols>
  <sheetData>
    <row r="1" spans="3:11">
      <c r="G1" s="54"/>
      <c r="H1" s="54"/>
      <c r="I1" s="54"/>
      <c r="J1" s="54"/>
      <c r="K1" s="54"/>
    </row>
    <row r="2" spans="3:11">
      <c r="C2" s="25"/>
      <c r="D2" s="26"/>
      <c r="E2" s="27"/>
      <c r="F2" s="27"/>
      <c r="G2" s="29"/>
      <c r="H2" s="29"/>
      <c r="I2" s="29"/>
    </row>
    <row r="3" spans="3:11">
      <c r="C3" s="28"/>
      <c r="D3" s="7"/>
      <c r="E3" s="29"/>
      <c r="F3" s="29"/>
      <c r="G3" s="29"/>
      <c r="H3" s="29"/>
      <c r="I3" s="29"/>
    </row>
    <row r="4" spans="3:11" ht="15" customHeight="1">
      <c r="C4" s="433" t="s">
        <v>225</v>
      </c>
      <c r="D4" s="434"/>
      <c r="E4" s="434"/>
      <c r="F4" s="434"/>
      <c r="G4" s="434"/>
      <c r="H4" s="434"/>
      <c r="I4" s="232"/>
    </row>
    <row r="5" spans="3:11" ht="11.25" customHeight="1">
      <c r="C5" s="434"/>
      <c r="D5" s="434"/>
      <c r="E5" s="434"/>
      <c r="F5" s="434"/>
      <c r="G5" s="434"/>
      <c r="H5" s="434"/>
      <c r="I5" s="232"/>
    </row>
    <row r="6" spans="3:11" ht="11.25" customHeight="1">
      <c r="C6" s="434"/>
      <c r="D6" s="434"/>
      <c r="E6" s="434"/>
      <c r="F6" s="434"/>
      <c r="G6" s="434"/>
      <c r="H6" s="434"/>
      <c r="I6" s="232"/>
    </row>
    <row r="7" spans="3:11" ht="11.25" customHeight="1">
      <c r="C7" s="434"/>
      <c r="D7" s="434"/>
      <c r="E7" s="434"/>
      <c r="F7" s="434"/>
      <c r="G7" s="434"/>
      <c r="H7" s="434"/>
      <c r="I7" s="232"/>
    </row>
    <row r="8" spans="3:11" ht="15.75" customHeight="1" thickBot="1">
      <c r="C8" s="30"/>
      <c r="D8" s="30"/>
      <c r="E8" s="30"/>
      <c r="F8" s="30"/>
      <c r="G8" s="30"/>
      <c r="H8" s="30"/>
      <c r="I8" s="30"/>
      <c r="J8" s="55"/>
      <c r="K8" s="55"/>
    </row>
    <row r="9" spans="3:11" ht="15.75" customHeight="1" thickTop="1">
      <c r="C9" s="435" t="s">
        <v>302</v>
      </c>
      <c r="D9" s="435"/>
      <c r="E9" s="436" t="s">
        <v>288</v>
      </c>
      <c r="F9" s="436"/>
      <c r="G9" s="436"/>
      <c r="H9" s="436"/>
      <c r="I9" s="436"/>
      <c r="J9" s="436"/>
      <c r="K9" s="436"/>
    </row>
    <row r="10" spans="3:11" ht="18.75" customHeight="1">
      <c r="C10" s="213"/>
      <c r="D10" s="214"/>
      <c r="E10" s="215"/>
      <c r="F10" s="215"/>
      <c r="G10" s="216"/>
      <c r="H10" s="217"/>
      <c r="I10" s="217"/>
      <c r="J10" s="217"/>
      <c r="K10" s="234" t="s">
        <v>142</v>
      </c>
    </row>
    <row r="11" spans="3:11" ht="18.75" customHeight="1">
      <c r="C11" s="213" t="s">
        <v>143</v>
      </c>
      <c r="D11" s="214" t="s">
        <v>144</v>
      </c>
      <c r="E11" s="215">
        <v>2015</v>
      </c>
      <c r="F11" s="215">
        <v>2016</v>
      </c>
      <c r="G11" s="216" t="s">
        <v>118</v>
      </c>
      <c r="H11" s="216" t="s">
        <v>286</v>
      </c>
      <c r="I11" s="216" t="s">
        <v>287</v>
      </c>
      <c r="J11" s="216"/>
      <c r="K11" s="419" t="s">
        <v>131</v>
      </c>
    </row>
    <row r="12" spans="3:11" ht="18" customHeight="1">
      <c r="C12" s="407" t="s">
        <v>146</v>
      </c>
      <c r="D12" s="404" t="s">
        <v>145</v>
      </c>
      <c r="E12" s="409">
        <v>35731.599999999999</v>
      </c>
      <c r="F12" s="409">
        <v>37471.776451481688</v>
      </c>
      <c r="G12" s="409">
        <v>39420.308826958739</v>
      </c>
      <c r="H12" s="409">
        <v>41549.005503614513</v>
      </c>
      <c r="I12" s="409">
        <v>43834.200806313311</v>
      </c>
      <c r="J12" s="405"/>
      <c r="K12" s="406"/>
    </row>
    <row r="13" spans="3:11" ht="18" customHeight="1">
      <c r="C13" s="407" t="s">
        <v>146</v>
      </c>
      <c r="D13" s="404" t="s">
        <v>2</v>
      </c>
      <c r="E13" s="409">
        <v>5.8</v>
      </c>
      <c r="F13" s="409">
        <v>4.870133023658866</v>
      </c>
      <c r="G13" s="409">
        <v>5.2000000000000046</v>
      </c>
      <c r="H13" s="409">
        <v>5.4000000000000048</v>
      </c>
      <c r="I13" s="409">
        <v>5.4999999999999938</v>
      </c>
      <c r="J13" s="405"/>
      <c r="K13" s="406"/>
    </row>
    <row r="14" spans="3:11" ht="18" customHeight="1">
      <c r="C14" s="407" t="s">
        <v>147</v>
      </c>
      <c r="D14" s="404" t="s">
        <v>216</v>
      </c>
      <c r="E14" s="409">
        <v>0.2</v>
      </c>
      <c r="F14" s="409">
        <v>0.7</v>
      </c>
      <c r="G14" s="409">
        <v>1.2</v>
      </c>
      <c r="H14" s="409">
        <v>1.3</v>
      </c>
      <c r="I14" s="410" t="s">
        <v>100</v>
      </c>
      <c r="J14" s="405"/>
      <c r="K14" s="406"/>
    </row>
    <row r="15" spans="3:11" ht="18" customHeight="1">
      <c r="C15" s="407" t="s">
        <v>148</v>
      </c>
      <c r="D15" s="404" t="s">
        <v>2</v>
      </c>
      <c r="E15" s="411">
        <v>5.4</v>
      </c>
      <c r="F15" s="411">
        <v>5.5</v>
      </c>
      <c r="G15" s="409">
        <v>5.6</v>
      </c>
      <c r="H15" s="410">
        <v>6.2</v>
      </c>
      <c r="I15" s="410" t="s">
        <v>100</v>
      </c>
      <c r="J15" s="405"/>
      <c r="K15" s="406"/>
    </row>
    <row r="16" spans="3:11" ht="4.5" customHeight="1">
      <c r="K16" s="29"/>
    </row>
    <row r="17" spans="1:11" ht="21.75" customHeight="1">
      <c r="C17" s="233"/>
      <c r="D17" s="49"/>
      <c r="E17" s="50"/>
      <c r="F17" s="50"/>
      <c r="G17" s="50"/>
      <c r="H17" s="50"/>
      <c r="I17" s="58" t="s">
        <v>0</v>
      </c>
      <c r="J17" s="58" t="s">
        <v>0</v>
      </c>
      <c r="K17" s="58" t="s">
        <v>142</v>
      </c>
    </row>
    <row r="18" spans="1:11" ht="14.25" customHeight="1">
      <c r="C18" s="56" t="s">
        <v>149</v>
      </c>
      <c r="D18" s="57" t="s">
        <v>144</v>
      </c>
      <c r="E18" s="51">
        <v>2015</v>
      </c>
      <c r="F18" s="51">
        <v>2016</v>
      </c>
      <c r="G18" s="51">
        <v>2017</v>
      </c>
      <c r="H18" s="51"/>
      <c r="I18" s="59" t="s">
        <v>120</v>
      </c>
      <c r="J18" s="59" t="s">
        <v>121</v>
      </c>
      <c r="K18" s="59" t="s">
        <v>131</v>
      </c>
    </row>
    <row r="19" spans="1:11" ht="15.75" customHeight="1">
      <c r="C19" s="36" t="s">
        <v>267</v>
      </c>
      <c r="D19" s="15" t="s">
        <v>145</v>
      </c>
      <c r="E19" s="412">
        <v>17330.599999999999</v>
      </c>
      <c r="F19" s="412">
        <v>18228.5</v>
      </c>
      <c r="G19" s="412">
        <v>19288.82938218856</v>
      </c>
      <c r="H19" s="414"/>
      <c r="I19" s="417">
        <v>5.1810093130070598</v>
      </c>
      <c r="J19" s="418">
        <v>5.8168767709277232</v>
      </c>
    </row>
    <row r="20" spans="1:11" ht="15.75" customHeight="1">
      <c r="C20" s="431" t="s">
        <v>290</v>
      </c>
      <c r="D20" s="423" t="s">
        <v>145</v>
      </c>
      <c r="E20" s="424">
        <v>52132.3</v>
      </c>
      <c r="F20" s="424">
        <v>55187.753911227475</v>
      </c>
      <c r="G20" s="424">
        <v>29067.770840191188</v>
      </c>
      <c r="H20" s="429"/>
      <c r="I20" s="425">
        <v>5.8609612682108256</v>
      </c>
      <c r="J20" s="432">
        <v>-47.329309891922236</v>
      </c>
      <c r="K20" s="427"/>
    </row>
    <row r="21" spans="1:11" ht="15.75" customHeight="1">
      <c r="C21" s="36" t="s">
        <v>268</v>
      </c>
      <c r="D21" s="15" t="s">
        <v>145</v>
      </c>
      <c r="E21" s="412">
        <v>2589.3000000000002</v>
      </c>
      <c r="F21" s="412">
        <v>2689.3999999999996</v>
      </c>
      <c r="G21" s="412">
        <v>2844.6</v>
      </c>
      <c r="H21" s="414"/>
      <c r="I21" s="417">
        <v>3.8659097053257421</v>
      </c>
      <c r="J21" s="418">
        <v>5.7708038967799622</v>
      </c>
    </row>
    <row r="22" spans="1:11" ht="15.75" customHeight="1">
      <c r="C22" s="408" t="s">
        <v>291</v>
      </c>
      <c r="D22" s="11" t="s">
        <v>145</v>
      </c>
      <c r="E22" s="413">
        <v>4494.2</v>
      </c>
      <c r="F22" s="413">
        <v>5225.5</v>
      </c>
      <c r="G22" s="413">
        <v>2844.6</v>
      </c>
      <c r="H22" s="416"/>
      <c r="I22" s="417">
        <v>16.27208401940279</v>
      </c>
      <c r="J22" s="430">
        <v>-45.563104009185722</v>
      </c>
      <c r="K22" s="427"/>
    </row>
    <row r="23" spans="1:11" ht="15.75" customHeight="1">
      <c r="C23" s="36" t="s">
        <v>150</v>
      </c>
      <c r="D23" s="15"/>
      <c r="E23" s="412"/>
      <c r="F23" s="412"/>
      <c r="G23" s="4"/>
      <c r="H23" s="415"/>
      <c r="I23" s="417" t="s">
        <v>100</v>
      </c>
      <c r="J23" s="418" t="s">
        <v>100</v>
      </c>
    </row>
    <row r="24" spans="1:11" ht="15.75" customHeight="1">
      <c r="C24" s="422" t="s">
        <v>289</v>
      </c>
      <c r="D24" s="423" t="s">
        <v>145</v>
      </c>
      <c r="E24" s="424">
        <v>13498.104505125501</v>
      </c>
      <c r="F24" s="424">
        <v>14081.9506615713</v>
      </c>
      <c r="G24" s="428" t="s">
        <v>100</v>
      </c>
      <c r="H24" s="429"/>
      <c r="I24" s="425">
        <v>4.3253936597105271</v>
      </c>
      <c r="J24" s="426" t="s">
        <v>100</v>
      </c>
      <c r="K24" s="427"/>
    </row>
    <row r="25" spans="1:11" ht="15.75" customHeight="1">
      <c r="C25" s="422" t="s">
        <v>217</v>
      </c>
      <c r="D25" s="423" t="s">
        <v>145</v>
      </c>
      <c r="E25" s="424">
        <v>9863.3134734733994</v>
      </c>
      <c r="F25" s="424">
        <v>10426.672030069696</v>
      </c>
      <c r="G25" s="428" t="s">
        <v>100</v>
      </c>
      <c r="H25" s="429"/>
      <c r="I25" s="425">
        <v>5.7116562107795206</v>
      </c>
      <c r="J25" s="426" t="s">
        <v>100</v>
      </c>
      <c r="K25" s="427"/>
    </row>
    <row r="26" spans="1:11" ht="12.75" customHeight="1">
      <c r="C26" s="13"/>
      <c r="D26" s="15"/>
      <c r="E26" s="6"/>
      <c r="F26" s="6"/>
      <c r="H26" s="34"/>
      <c r="I26" s="34"/>
    </row>
    <row r="27" spans="1:11" ht="21.75" customHeight="1">
      <c r="C27" s="73" t="s">
        <v>151</v>
      </c>
      <c r="D27" s="49"/>
      <c r="E27" s="50"/>
      <c r="F27" s="50"/>
      <c r="G27" s="50"/>
      <c r="H27" s="58" t="s">
        <v>0</v>
      </c>
      <c r="I27" s="58" t="s">
        <v>0</v>
      </c>
      <c r="J27" s="58" t="s">
        <v>142</v>
      </c>
      <c r="K27" s="58" t="s">
        <v>152</v>
      </c>
    </row>
    <row r="28" spans="1:11" ht="14.25" customHeight="1">
      <c r="A28" s="2" t="s">
        <v>116</v>
      </c>
      <c r="C28" s="72" t="s">
        <v>292</v>
      </c>
      <c r="D28" s="57" t="s">
        <v>144</v>
      </c>
      <c r="E28" s="51">
        <v>2015</v>
      </c>
      <c r="F28" s="51">
        <v>2016</v>
      </c>
      <c r="G28" s="51">
        <v>2017</v>
      </c>
      <c r="H28" s="59" t="s">
        <v>120</v>
      </c>
      <c r="I28" s="59" t="s">
        <v>121</v>
      </c>
      <c r="J28" s="59" t="s">
        <v>131</v>
      </c>
      <c r="K28" s="59" t="s">
        <v>130</v>
      </c>
    </row>
    <row r="29" spans="1:11" ht="12.75" customHeight="1">
      <c r="C29" s="52" t="s">
        <v>293</v>
      </c>
      <c r="D29" s="11" t="s">
        <v>153</v>
      </c>
      <c r="E29" s="41">
        <v>302.72000000000003</v>
      </c>
      <c r="F29" s="41">
        <v>309.41000000000003</v>
      </c>
      <c r="G29" s="41">
        <v>303.45</v>
      </c>
      <c r="H29" s="53">
        <v>2.209963002114157</v>
      </c>
      <c r="I29" s="53">
        <v>-1.926246727642944</v>
      </c>
    </row>
    <row r="30" spans="1:11" ht="12">
      <c r="C30" s="52" t="s">
        <v>294</v>
      </c>
      <c r="D30" s="11" t="s">
        <v>154</v>
      </c>
      <c r="E30" s="42">
        <v>4.248854055954765</v>
      </c>
      <c r="F30" s="42">
        <v>4.4108863605895055</v>
      </c>
      <c r="G30" s="42">
        <v>5.7259798023444608</v>
      </c>
      <c r="H30" s="53">
        <v>3.8135530780976756</v>
      </c>
      <c r="I30" s="53">
        <v>29.8147205401863</v>
      </c>
    </row>
    <row r="31" spans="1:11" ht="12.75" customHeight="1">
      <c r="C31" s="52" t="s">
        <v>295</v>
      </c>
      <c r="D31" s="7" t="s">
        <v>155</v>
      </c>
      <c r="E31" s="38">
        <v>102.6</v>
      </c>
      <c r="F31" s="38">
        <v>104</v>
      </c>
      <c r="G31" s="38">
        <v>104.5</v>
      </c>
      <c r="H31" s="53">
        <v>1.3645224171540127</v>
      </c>
      <c r="I31" s="53">
        <v>0.48076923076922906</v>
      </c>
    </row>
    <row r="32" spans="1:11" ht="9.75" customHeight="1">
      <c r="C32" s="52"/>
      <c r="D32" s="7"/>
      <c r="E32" s="38"/>
      <c r="F32" s="38"/>
      <c r="G32" s="38"/>
      <c r="H32" s="53"/>
      <c r="I32" s="53"/>
    </row>
    <row r="33" spans="3:17" ht="21.75" customHeight="1" thickBot="1">
      <c r="C33" s="437" t="s">
        <v>296</v>
      </c>
      <c r="D33" s="437"/>
      <c r="E33" s="437"/>
      <c r="F33" s="420"/>
      <c r="G33" s="420"/>
      <c r="H33" s="421"/>
      <c r="I33" s="421"/>
      <c r="J33" s="421"/>
      <c r="K33" s="421"/>
    </row>
    <row r="34" spans="3:17" ht="9.75" customHeight="1" thickTop="1">
      <c r="C34" s="12"/>
      <c r="D34" s="11"/>
      <c r="E34" s="10"/>
      <c r="F34" s="10"/>
      <c r="H34" s="5"/>
      <c r="I34" s="5"/>
      <c r="J34" s="5"/>
      <c r="K34" s="5"/>
    </row>
    <row r="35" spans="3:17" ht="11.25" customHeight="1">
      <c r="C35" s="60"/>
      <c r="D35" s="61"/>
      <c r="E35" s="62"/>
      <c r="F35" s="62"/>
      <c r="G35" s="62"/>
      <c r="H35" s="75" t="s">
        <v>76</v>
      </c>
      <c r="I35" s="75" t="s">
        <v>76</v>
      </c>
      <c r="J35" s="78" t="s">
        <v>142</v>
      </c>
      <c r="K35" s="211" t="s">
        <v>152</v>
      </c>
      <c r="Q35" s="3"/>
    </row>
    <row r="36" spans="3:17" ht="11.25" customHeight="1">
      <c r="C36" s="63" t="s">
        <v>186</v>
      </c>
      <c r="D36" s="228" t="s">
        <v>144</v>
      </c>
      <c r="E36" s="64">
        <v>2015</v>
      </c>
      <c r="F36" s="64">
        <v>2016</v>
      </c>
      <c r="G36" s="64">
        <v>2017</v>
      </c>
      <c r="H36" s="76" t="s">
        <v>120</v>
      </c>
      <c r="I36" s="76" t="s">
        <v>121</v>
      </c>
      <c r="J36" s="77" t="s">
        <v>131</v>
      </c>
      <c r="K36" s="212" t="s">
        <v>132</v>
      </c>
      <c r="Q36" s="3"/>
    </row>
    <row r="37" spans="3:17" ht="12">
      <c r="C37" s="39" t="s">
        <v>187</v>
      </c>
      <c r="D37" s="4" t="s">
        <v>183</v>
      </c>
      <c r="E37" s="43">
        <v>9350</v>
      </c>
      <c r="F37" s="43">
        <v>8693</v>
      </c>
      <c r="G37" s="43">
        <v>9217</v>
      </c>
      <c r="H37" s="53">
        <v>-7.0267379679144426</v>
      </c>
      <c r="I37" s="53">
        <v>6.0278384907396676</v>
      </c>
    </row>
    <row r="38" spans="3:17" ht="12">
      <c r="C38" s="39" t="s">
        <v>188</v>
      </c>
      <c r="D38" s="4" t="s">
        <v>181</v>
      </c>
      <c r="E38" s="37">
        <v>1322.4925129999997</v>
      </c>
      <c r="F38" s="37">
        <v>1264.6516220000001</v>
      </c>
      <c r="G38" s="37">
        <v>1508.7074349999998</v>
      </c>
      <c r="H38" s="53">
        <v>-4.3736271042314474</v>
      </c>
      <c r="I38" s="53">
        <v>19.298264340501483</v>
      </c>
    </row>
    <row r="39" spans="3:17" ht="12.75" customHeight="1">
      <c r="C39" s="39" t="s">
        <v>218</v>
      </c>
      <c r="D39" s="45" t="s">
        <v>189</v>
      </c>
      <c r="E39" s="43">
        <v>147817.46800000002</v>
      </c>
      <c r="F39" s="43">
        <v>132112.97099999999</v>
      </c>
      <c r="G39" s="43">
        <v>163447.44100000002</v>
      </c>
      <c r="H39" s="53">
        <v>-10.624249767287331</v>
      </c>
      <c r="I39" s="53">
        <v>23.717936068518242</v>
      </c>
    </row>
    <row r="40" spans="3:17" ht="5.25" customHeight="1">
      <c r="E40" s="6"/>
      <c r="F40" s="6"/>
      <c r="H40" s="35"/>
      <c r="I40" s="35"/>
      <c r="J40" s="1"/>
      <c r="K40" s="1"/>
    </row>
    <row r="41" spans="3:17" ht="11.25" customHeight="1">
      <c r="C41" s="60"/>
      <c r="D41" s="61"/>
      <c r="E41" s="62"/>
      <c r="F41" s="62"/>
      <c r="G41" s="62"/>
      <c r="H41" s="75" t="s">
        <v>76</v>
      </c>
      <c r="I41" s="75" t="s">
        <v>76</v>
      </c>
      <c r="J41" s="78" t="s">
        <v>142</v>
      </c>
      <c r="K41" s="211" t="s">
        <v>152</v>
      </c>
      <c r="Q41" s="3"/>
    </row>
    <row r="42" spans="3:17" ht="11.25" customHeight="1">
      <c r="C42" s="63" t="s">
        <v>190</v>
      </c>
      <c r="D42" s="228" t="s">
        <v>144</v>
      </c>
      <c r="E42" s="64">
        <v>2015</v>
      </c>
      <c r="F42" s="64">
        <v>2016</v>
      </c>
      <c r="G42" s="64">
        <v>2017</v>
      </c>
      <c r="H42" s="76" t="s">
        <v>120</v>
      </c>
      <c r="I42" s="76" t="s">
        <v>121</v>
      </c>
      <c r="J42" s="77" t="s">
        <v>131</v>
      </c>
      <c r="K42" s="212" t="s">
        <v>132</v>
      </c>
      <c r="Q42" s="3"/>
    </row>
    <row r="43" spans="3:17" ht="12">
      <c r="C43" s="39" t="s">
        <v>191</v>
      </c>
      <c r="D43" s="4" t="s">
        <v>171</v>
      </c>
      <c r="E43" s="43">
        <v>29138694</v>
      </c>
      <c r="F43" s="43">
        <v>22558006</v>
      </c>
      <c r="G43" s="43">
        <v>26554395</v>
      </c>
      <c r="H43" s="53">
        <v>-22.584018350307666</v>
      </c>
      <c r="I43" s="53">
        <v>17.716056108859981</v>
      </c>
    </row>
    <row r="44" spans="3:17" ht="12">
      <c r="C44" s="39" t="s">
        <v>192</v>
      </c>
      <c r="D44" s="4" t="s">
        <v>171</v>
      </c>
      <c r="E44" s="43">
        <v>451891</v>
      </c>
      <c r="F44" s="43">
        <v>492793</v>
      </c>
      <c r="G44" s="43">
        <v>517896</v>
      </c>
      <c r="H44" s="53">
        <v>9.0512977687097198</v>
      </c>
      <c r="I44" s="53">
        <v>5.0940252803915564</v>
      </c>
    </row>
    <row r="45" spans="3:17" ht="12.75" customHeight="1">
      <c r="C45" s="39" t="s">
        <v>193</v>
      </c>
      <c r="D45" s="4" t="s">
        <v>171</v>
      </c>
      <c r="E45" s="43">
        <v>31091392</v>
      </c>
      <c r="F45" s="43">
        <v>26695477</v>
      </c>
      <c r="G45" s="43">
        <v>30402067.5</v>
      </c>
      <c r="H45" s="53">
        <v>-14.138688290315216</v>
      </c>
      <c r="I45" s="53">
        <v>13.884713504089108</v>
      </c>
    </row>
    <row r="46" spans="3:17" ht="13.5" customHeight="1">
      <c r="C46" s="39" t="s">
        <v>194</v>
      </c>
      <c r="D46" s="4" t="s">
        <v>129</v>
      </c>
      <c r="E46" s="43">
        <v>4687376</v>
      </c>
      <c r="F46" s="43">
        <v>4076047</v>
      </c>
      <c r="G46" s="43">
        <v>4573683</v>
      </c>
      <c r="H46" s="53">
        <v>-13.042030338509225</v>
      </c>
      <c r="I46" s="53">
        <v>12.208789545360975</v>
      </c>
    </row>
    <row r="47" spans="3:17" ht="5.25" customHeight="1">
      <c r="E47" s="6"/>
      <c r="F47" s="6"/>
      <c r="H47" s="35"/>
      <c r="I47" s="35"/>
      <c r="J47" s="1"/>
      <c r="K47" s="1"/>
    </row>
    <row r="48" spans="3:17" ht="11.25" customHeight="1">
      <c r="C48" s="60"/>
      <c r="D48" s="61"/>
      <c r="E48" s="62"/>
      <c r="F48" s="62"/>
      <c r="G48" s="62"/>
      <c r="H48" s="75" t="s">
        <v>76</v>
      </c>
      <c r="I48" s="75" t="s">
        <v>76</v>
      </c>
      <c r="J48" s="78" t="s">
        <v>134</v>
      </c>
      <c r="K48" s="211" t="s">
        <v>135</v>
      </c>
      <c r="Q48" s="3"/>
    </row>
    <row r="49" spans="3:17" ht="11.25" customHeight="1">
      <c r="C49" s="63" t="s">
        <v>246</v>
      </c>
      <c r="D49" s="228" t="s">
        <v>144</v>
      </c>
      <c r="E49" s="64">
        <v>2015</v>
      </c>
      <c r="F49" s="64">
        <v>2016</v>
      </c>
      <c r="G49" s="64">
        <v>2017</v>
      </c>
      <c r="H49" s="64" t="s">
        <v>120</v>
      </c>
      <c r="I49" s="64" t="s">
        <v>121</v>
      </c>
      <c r="J49" s="77" t="s">
        <v>131</v>
      </c>
      <c r="K49" s="212" t="s">
        <v>132</v>
      </c>
      <c r="Q49" s="3"/>
    </row>
    <row r="50" spans="3:17" ht="12">
      <c r="C50" s="39" t="s">
        <v>247</v>
      </c>
      <c r="D50" s="4" t="s">
        <v>253</v>
      </c>
      <c r="E50" s="43">
        <v>9007301</v>
      </c>
      <c r="F50" s="43">
        <v>9730589</v>
      </c>
      <c r="G50" s="43">
        <v>10419535</v>
      </c>
      <c r="H50" s="53">
        <v>8.0300192033107454</v>
      </c>
      <c r="I50" s="53">
        <v>7.0802086081325655</v>
      </c>
    </row>
    <row r="51" spans="3:17" ht="12">
      <c r="C51" s="39" t="s">
        <v>248</v>
      </c>
      <c r="D51" s="4" t="s">
        <v>253</v>
      </c>
      <c r="E51" s="43">
        <v>1439199</v>
      </c>
      <c r="F51" s="43">
        <v>1552200</v>
      </c>
      <c r="G51" s="43">
        <v>1537295</v>
      </c>
      <c r="H51" s="53">
        <v>7.8516591520700008</v>
      </c>
      <c r="I51" s="53">
        <v>-0.96024996778765193</v>
      </c>
    </row>
    <row r="52" spans="3:17" ht="12.75" customHeight="1">
      <c r="C52" s="39" t="s">
        <v>249</v>
      </c>
      <c r="D52" s="4" t="s">
        <v>253</v>
      </c>
      <c r="E52" s="43">
        <v>1456472</v>
      </c>
      <c r="F52" s="43">
        <v>1434583</v>
      </c>
      <c r="G52" s="43">
        <v>1451535</v>
      </c>
      <c r="H52" s="53">
        <v>-1.5028781878402064</v>
      </c>
      <c r="I52" s="53">
        <v>1.1816674253075643</v>
      </c>
    </row>
    <row r="53" spans="3:17" ht="13.5" customHeight="1">
      <c r="C53" s="39" t="s">
        <v>250</v>
      </c>
      <c r="D53" s="4" t="s">
        <v>253</v>
      </c>
      <c r="E53" s="43">
        <v>6111630</v>
      </c>
      <c r="F53" s="43">
        <v>6743806</v>
      </c>
      <c r="G53" s="43">
        <v>7430705</v>
      </c>
      <c r="H53" s="53">
        <v>10.343819897474148</v>
      </c>
      <c r="I53" s="53">
        <v>10.185628115636769</v>
      </c>
    </row>
    <row r="54" spans="3:17" ht="7.5" customHeight="1">
      <c r="C54" s="39"/>
      <c r="E54" s="43"/>
      <c r="F54" s="43"/>
      <c r="G54" s="43"/>
      <c r="H54" s="53"/>
      <c r="I54" s="53"/>
    </row>
    <row r="55" spans="3:17" ht="11.25" customHeight="1">
      <c r="C55" s="60"/>
      <c r="D55" s="61"/>
      <c r="E55" s="62"/>
      <c r="F55" s="62"/>
      <c r="G55" s="62"/>
      <c r="H55" s="75" t="s">
        <v>76</v>
      </c>
      <c r="I55" s="75" t="s">
        <v>76</v>
      </c>
      <c r="J55" s="78" t="s">
        <v>134</v>
      </c>
      <c r="K55" s="211" t="s">
        <v>135</v>
      </c>
      <c r="Q55" s="3"/>
    </row>
    <row r="56" spans="3:17" ht="11.25" customHeight="1">
      <c r="C56" s="63" t="s">
        <v>251</v>
      </c>
      <c r="D56" s="228" t="s">
        <v>144</v>
      </c>
      <c r="E56" s="64">
        <v>2015</v>
      </c>
      <c r="F56" s="64">
        <v>2016</v>
      </c>
      <c r="G56" s="64">
        <v>2017</v>
      </c>
      <c r="H56" s="64" t="s">
        <v>120</v>
      </c>
      <c r="I56" s="64" t="s">
        <v>121</v>
      </c>
      <c r="J56" s="77" t="s">
        <v>131</v>
      </c>
      <c r="K56" s="212" t="s">
        <v>132</v>
      </c>
      <c r="Q56" s="3"/>
    </row>
    <row r="57" spans="3:17" ht="12">
      <c r="C57" s="39" t="s">
        <v>252</v>
      </c>
      <c r="D57" s="4" t="s">
        <v>253</v>
      </c>
      <c r="E57" s="37">
        <v>205965.375</v>
      </c>
      <c r="F57" s="37">
        <v>244761</v>
      </c>
      <c r="G57" s="37">
        <v>256565.75</v>
      </c>
      <c r="H57" s="53">
        <v>18.835993671266337</v>
      </c>
      <c r="I57" s="53">
        <v>4.8229701627301669</v>
      </c>
    </row>
    <row r="58" spans="3:17" ht="5.25" customHeight="1">
      <c r="E58" s="6"/>
      <c r="F58" s="6"/>
      <c r="H58" s="35"/>
      <c r="I58" s="35"/>
      <c r="J58" s="1"/>
      <c r="K58" s="1"/>
    </row>
    <row r="59" spans="3:17" ht="12" customHeight="1">
      <c r="C59" s="60"/>
      <c r="D59" s="61"/>
      <c r="E59" s="62"/>
      <c r="F59" s="62"/>
      <c r="G59" s="62"/>
      <c r="H59" s="67" t="s">
        <v>76</v>
      </c>
      <c r="I59" s="67" t="s">
        <v>76</v>
      </c>
      <c r="J59" s="78" t="s">
        <v>142</v>
      </c>
      <c r="K59" s="211" t="s">
        <v>152</v>
      </c>
    </row>
    <row r="60" spans="3:17" ht="12" customHeight="1">
      <c r="C60" s="63" t="s">
        <v>206</v>
      </c>
      <c r="D60" s="228" t="s">
        <v>144</v>
      </c>
      <c r="E60" s="64">
        <v>2015</v>
      </c>
      <c r="F60" s="64">
        <v>2016</v>
      </c>
      <c r="G60" s="64">
        <v>2017</v>
      </c>
      <c r="H60" s="68" t="s">
        <v>120</v>
      </c>
      <c r="I60" s="68" t="s">
        <v>121</v>
      </c>
      <c r="J60" s="77" t="s">
        <v>131</v>
      </c>
      <c r="K60" s="212" t="s">
        <v>132</v>
      </c>
    </row>
    <row r="61" spans="3:17" ht="12">
      <c r="C61" s="39" t="s">
        <v>207</v>
      </c>
      <c r="D61" s="4" t="s">
        <v>181</v>
      </c>
      <c r="E61" s="37">
        <v>7852.6247470000017</v>
      </c>
      <c r="F61" s="37">
        <v>7601.730708000001</v>
      </c>
      <c r="G61" s="37">
        <v>8138.4438150000005</v>
      </c>
      <c r="H61" s="53">
        <v>-3.195034107491912</v>
      </c>
      <c r="I61" s="53">
        <v>7.0604067365233947</v>
      </c>
    </row>
    <row r="62" spans="3:17" ht="12">
      <c r="C62" s="46" t="s">
        <v>208</v>
      </c>
      <c r="D62" s="4" t="s">
        <v>181</v>
      </c>
      <c r="E62" s="37">
        <v>3370.317712</v>
      </c>
      <c r="F62" s="37">
        <v>3324.4812820000002</v>
      </c>
      <c r="G62" s="37">
        <v>3735.3815350000004</v>
      </c>
      <c r="H62" s="53">
        <v>-1.3600032375820081</v>
      </c>
      <c r="I62" s="53">
        <v>12.359830546340266</v>
      </c>
    </row>
    <row r="63" spans="3:17" ht="12">
      <c r="C63" s="46" t="s">
        <v>209</v>
      </c>
      <c r="D63" s="4" t="s">
        <v>181</v>
      </c>
      <c r="E63" s="37">
        <v>2191.6870630000003</v>
      </c>
      <c r="F63" s="37">
        <v>1970.9403949999999</v>
      </c>
      <c r="G63" s="37">
        <v>2116.5495430000001</v>
      </c>
      <c r="H63" s="53">
        <v>-10.07199758243955</v>
      </c>
      <c r="I63" s="53">
        <v>7.3878006848604016</v>
      </c>
    </row>
    <row r="64" spans="3:17" ht="12">
      <c r="C64" s="46" t="s">
        <v>210</v>
      </c>
      <c r="D64" s="4" t="s">
        <v>181</v>
      </c>
      <c r="E64" s="37">
        <v>2290.619972</v>
      </c>
      <c r="F64" s="37">
        <v>2306.3090309999998</v>
      </c>
      <c r="G64" s="37">
        <v>2286.512737</v>
      </c>
      <c r="H64" s="53">
        <v>0.68492631653347402</v>
      </c>
      <c r="I64" s="53">
        <v>-0.85835392108819519</v>
      </c>
    </row>
    <row r="65" spans="3:11" ht="12" customHeight="1">
      <c r="C65" s="39" t="s">
        <v>211</v>
      </c>
      <c r="D65" s="4" t="s">
        <v>181</v>
      </c>
      <c r="E65" s="37">
        <v>475.77277700000002</v>
      </c>
      <c r="F65" s="37">
        <v>437.45038</v>
      </c>
      <c r="G65" s="37">
        <v>449.69707</v>
      </c>
      <c r="H65" s="53">
        <v>-8.0547687578181986</v>
      </c>
      <c r="I65" s="53">
        <v>2.7995609467752702</v>
      </c>
    </row>
    <row r="66" spans="3:11" ht="6" customHeight="1">
      <c r="E66" s="6"/>
      <c r="F66" s="6"/>
      <c r="H66" s="5"/>
      <c r="I66" s="5"/>
    </row>
    <row r="67" spans="3:11" ht="12.75" customHeight="1">
      <c r="C67" s="60"/>
      <c r="D67" s="61"/>
      <c r="E67" s="62"/>
      <c r="F67" s="62"/>
      <c r="G67" s="62"/>
      <c r="H67" s="67" t="s">
        <v>76</v>
      </c>
      <c r="I67" s="67" t="s">
        <v>76</v>
      </c>
      <c r="J67" s="78" t="s">
        <v>142</v>
      </c>
      <c r="K67" s="211" t="s">
        <v>152</v>
      </c>
    </row>
    <row r="68" spans="3:11" ht="12.75" customHeight="1">
      <c r="C68" s="63" t="s">
        <v>202</v>
      </c>
      <c r="D68" s="228" t="s">
        <v>144</v>
      </c>
      <c r="E68" s="64">
        <v>2015</v>
      </c>
      <c r="F68" s="64">
        <v>2016</v>
      </c>
      <c r="G68" s="64">
        <v>2017</v>
      </c>
      <c r="H68" s="68" t="s">
        <v>120</v>
      </c>
      <c r="I68" s="68" t="s">
        <v>121</v>
      </c>
      <c r="J68" s="77" t="s">
        <v>131</v>
      </c>
      <c r="K68" s="212" t="s">
        <v>132</v>
      </c>
    </row>
    <row r="69" spans="3:11" ht="12">
      <c r="C69" s="39" t="s">
        <v>203</v>
      </c>
      <c r="D69" s="4" t="s">
        <v>181</v>
      </c>
      <c r="E69" s="37">
        <v>7034.4232870000005</v>
      </c>
      <c r="F69" s="37">
        <v>6145.5642139999991</v>
      </c>
      <c r="G69" s="37">
        <v>6239.4858010000007</v>
      </c>
      <c r="H69" s="53">
        <v>-12.635848551261642</v>
      </c>
      <c r="I69" s="53">
        <v>1.5282825747071627</v>
      </c>
    </row>
    <row r="70" spans="3:11" ht="12">
      <c r="C70" s="39" t="s">
        <v>204</v>
      </c>
      <c r="D70" s="4" t="s">
        <v>181</v>
      </c>
      <c r="E70" s="37">
        <v>7349.6669190000011</v>
      </c>
      <c r="F70" s="37">
        <v>6709.5843359999999</v>
      </c>
      <c r="G70" s="37">
        <v>6928.0222399999993</v>
      </c>
      <c r="H70" s="53">
        <v>-8.70900123848185</v>
      </c>
      <c r="I70" s="53">
        <v>3.2556100804632448</v>
      </c>
    </row>
    <row r="71" spans="3:11" ht="12">
      <c r="C71" s="39" t="s">
        <v>205</v>
      </c>
      <c r="D71" s="4" t="s">
        <v>181</v>
      </c>
      <c r="E71" s="37">
        <v>14384.090205999999</v>
      </c>
      <c r="F71" s="37">
        <v>12855.148549999998</v>
      </c>
      <c r="G71" s="37">
        <v>13167.508040999997</v>
      </c>
      <c r="H71" s="53">
        <v>-10.629394241161238</v>
      </c>
      <c r="I71" s="53">
        <v>2.4298396069487582</v>
      </c>
    </row>
    <row r="72" spans="3:11" ht="5.25" customHeight="1">
      <c r="C72" s="39"/>
      <c r="E72" s="6"/>
      <c r="F72" s="6"/>
      <c r="H72" s="5"/>
      <c r="I72" s="5"/>
    </row>
    <row r="73" spans="3:11" ht="15.75" customHeight="1">
      <c r="C73" s="60"/>
      <c r="D73" s="61"/>
      <c r="E73" s="62"/>
      <c r="F73" s="62"/>
      <c r="G73" s="62"/>
      <c r="H73" s="67" t="s">
        <v>76</v>
      </c>
      <c r="I73" s="67" t="s">
        <v>76</v>
      </c>
      <c r="J73" s="78" t="s">
        <v>142</v>
      </c>
      <c r="K73" s="211" t="s">
        <v>152</v>
      </c>
    </row>
    <row r="74" spans="3:11" ht="12.75">
      <c r="C74" s="63" t="s">
        <v>195</v>
      </c>
      <c r="D74" s="228" t="s">
        <v>144</v>
      </c>
      <c r="E74" s="64">
        <v>2015</v>
      </c>
      <c r="F74" s="64">
        <v>2016</v>
      </c>
      <c r="G74" s="64">
        <v>2017</v>
      </c>
      <c r="H74" s="68" t="s">
        <v>120</v>
      </c>
      <c r="I74" s="68" t="s">
        <v>121</v>
      </c>
      <c r="J74" s="77" t="s">
        <v>131</v>
      </c>
      <c r="K74" s="212" t="s">
        <v>132</v>
      </c>
    </row>
    <row r="75" spans="3:11" ht="12">
      <c r="C75" s="39" t="s">
        <v>196</v>
      </c>
      <c r="D75" s="4" t="s">
        <v>183</v>
      </c>
      <c r="E75" s="43">
        <v>40917</v>
      </c>
      <c r="F75" s="43">
        <v>43976</v>
      </c>
      <c r="G75" s="43">
        <v>38213</v>
      </c>
      <c r="H75" s="53">
        <v>7.4761101742552016</v>
      </c>
      <c r="I75" s="53">
        <v>-13.104875386574498</v>
      </c>
    </row>
    <row r="76" spans="3:11" ht="12">
      <c r="C76" s="39" t="s">
        <v>197</v>
      </c>
      <c r="D76" s="4" t="s">
        <v>181</v>
      </c>
      <c r="E76" s="37">
        <v>502.17109300000004</v>
      </c>
      <c r="F76" s="37">
        <v>650.47512953</v>
      </c>
      <c r="G76" s="37">
        <v>596.93947630000002</v>
      </c>
      <c r="H76" s="53">
        <v>29.532571387975114</v>
      </c>
      <c r="I76" s="53">
        <v>-8.2302382980702244</v>
      </c>
    </row>
    <row r="77" spans="3:11" ht="5.25" customHeight="1">
      <c r="E77" s="8"/>
      <c r="F77" s="8"/>
      <c r="H77" s="5"/>
      <c r="I77" s="5"/>
    </row>
    <row r="78" spans="3:11" ht="14.25" customHeight="1">
      <c r="C78" s="60"/>
      <c r="D78" s="61"/>
      <c r="E78" s="62"/>
      <c r="F78" s="62"/>
      <c r="G78" s="62"/>
      <c r="H78" s="67" t="s">
        <v>76</v>
      </c>
      <c r="I78" s="67" t="s">
        <v>76</v>
      </c>
      <c r="J78" s="78" t="s">
        <v>142</v>
      </c>
      <c r="K78" s="211" t="s">
        <v>152</v>
      </c>
    </row>
    <row r="79" spans="3:11" ht="14.25" customHeight="1">
      <c r="C79" s="63" t="s">
        <v>198</v>
      </c>
      <c r="D79" s="228" t="s">
        <v>144</v>
      </c>
      <c r="E79" s="64">
        <v>2015</v>
      </c>
      <c r="F79" s="64">
        <v>2016</v>
      </c>
      <c r="G79" s="64">
        <v>2017</v>
      </c>
      <c r="H79" s="68" t="s">
        <v>120</v>
      </c>
      <c r="I79" s="68" t="s">
        <v>121</v>
      </c>
      <c r="J79" s="77" t="s">
        <v>131</v>
      </c>
      <c r="K79" s="212" t="s">
        <v>132</v>
      </c>
    </row>
    <row r="80" spans="3:11" ht="12">
      <c r="C80" s="39" t="s">
        <v>199</v>
      </c>
      <c r="D80" s="4" t="s">
        <v>178</v>
      </c>
      <c r="E80" s="43">
        <v>709398.12899999996</v>
      </c>
      <c r="F80" s="43">
        <v>778460.94335000007</v>
      </c>
      <c r="G80" s="43">
        <v>791526.03337000008</v>
      </c>
      <c r="H80" s="53">
        <v>9.7354097123647954</v>
      </c>
      <c r="I80" s="53">
        <v>1.6783231235437679</v>
      </c>
    </row>
    <row r="81" spans="3:11" ht="12">
      <c r="C81" s="39" t="s">
        <v>200</v>
      </c>
      <c r="D81" s="4" t="s">
        <v>178</v>
      </c>
      <c r="E81" s="43">
        <v>94246.423999999985</v>
      </c>
      <c r="F81" s="43">
        <v>112193.29319</v>
      </c>
      <c r="G81" s="43">
        <v>128868.49500000001</v>
      </c>
      <c r="H81" s="53">
        <v>19.042493527393688</v>
      </c>
      <c r="I81" s="53">
        <v>14.862922137208745</v>
      </c>
    </row>
    <row r="82" spans="3:11" ht="12">
      <c r="C82" s="39" t="s">
        <v>201</v>
      </c>
      <c r="D82" s="4" t="s">
        <v>178</v>
      </c>
      <c r="E82" s="43">
        <v>72701.829000000012</v>
      </c>
      <c r="F82" s="43">
        <v>108990.11984</v>
      </c>
      <c r="G82" s="43">
        <v>89123.349000000002</v>
      </c>
      <c r="H82" s="53">
        <v>49.913862332129199</v>
      </c>
      <c r="I82" s="53">
        <v>-18.22804752317446</v>
      </c>
    </row>
    <row r="83" spans="3:11" ht="5.25" customHeight="1">
      <c r="E83" s="6"/>
      <c r="F83" s="6"/>
      <c r="H83" s="5"/>
      <c r="I83" s="5"/>
    </row>
    <row r="84" spans="3:11" ht="14.25" customHeight="1">
      <c r="C84" s="60"/>
      <c r="D84" s="61"/>
      <c r="E84" s="62"/>
      <c r="F84" s="62"/>
      <c r="G84" s="62"/>
      <c r="H84" s="75" t="s">
        <v>76</v>
      </c>
      <c r="I84" s="75" t="s">
        <v>76</v>
      </c>
      <c r="J84" s="78" t="s">
        <v>142</v>
      </c>
      <c r="K84" s="211" t="s">
        <v>152</v>
      </c>
    </row>
    <row r="85" spans="3:11" ht="12.75" customHeight="1">
      <c r="C85" s="63" t="s">
        <v>165</v>
      </c>
      <c r="D85" s="228" t="s">
        <v>144</v>
      </c>
      <c r="E85" s="64">
        <v>2015</v>
      </c>
      <c r="F85" s="64">
        <v>2016</v>
      </c>
      <c r="G85" s="64">
        <v>2017</v>
      </c>
      <c r="H85" s="76" t="s">
        <v>120</v>
      </c>
      <c r="I85" s="76" t="s">
        <v>121</v>
      </c>
      <c r="J85" s="77" t="s">
        <v>131</v>
      </c>
      <c r="K85" s="212" t="s">
        <v>132</v>
      </c>
    </row>
    <row r="86" spans="3:11" ht="21.75" customHeight="1">
      <c r="C86" s="9" t="s">
        <v>219</v>
      </c>
      <c r="D86" s="4" t="s">
        <v>145</v>
      </c>
      <c r="E86" s="37">
        <v>1351.9880600000001</v>
      </c>
      <c r="F86" s="37">
        <v>1173.0061370000001</v>
      </c>
      <c r="G86" s="37">
        <v>1502.117152</v>
      </c>
      <c r="H86" s="53">
        <v>-13.238424827509199</v>
      </c>
      <c r="I86" s="53">
        <v>28.057058238562306</v>
      </c>
    </row>
    <row r="87" spans="3:11" ht="12">
      <c r="C87" s="40" t="s">
        <v>166</v>
      </c>
      <c r="D87" s="4" t="s">
        <v>145</v>
      </c>
      <c r="E87" s="37">
        <v>777.42031799999995</v>
      </c>
      <c r="F87" s="37">
        <v>657.82576100000006</v>
      </c>
      <c r="G87" s="37">
        <v>929.99137699999994</v>
      </c>
      <c r="H87" s="53">
        <v>-15.383513169255746</v>
      </c>
      <c r="I87" s="53">
        <v>41.373511366636784</v>
      </c>
    </row>
    <row r="88" spans="3:11" ht="12">
      <c r="C88" s="40" t="s">
        <v>167</v>
      </c>
      <c r="D88" s="4" t="s">
        <v>145</v>
      </c>
      <c r="E88" s="37">
        <v>574.56774199999995</v>
      </c>
      <c r="F88" s="37">
        <v>515.18037600000002</v>
      </c>
      <c r="G88" s="37">
        <v>572.12577499999998</v>
      </c>
      <c r="H88" s="53">
        <v>-10.336007690456094</v>
      </c>
      <c r="I88" s="53">
        <v>11.053487604116331</v>
      </c>
    </row>
    <row r="89" spans="3:11" ht="12">
      <c r="C89" s="40" t="s">
        <v>168</v>
      </c>
      <c r="D89" s="4" t="s">
        <v>169</v>
      </c>
      <c r="E89" s="43">
        <v>1059071.69552944</v>
      </c>
      <c r="F89" s="43">
        <v>838946.1284864801</v>
      </c>
      <c r="G89" s="43">
        <v>942422.68800023128</v>
      </c>
      <c r="H89" s="53">
        <v>-20.784765372557423</v>
      </c>
      <c r="I89" s="53">
        <v>12.334112525250029</v>
      </c>
    </row>
    <row r="90" spans="3:11" ht="12">
      <c r="C90" s="40" t="s">
        <v>170</v>
      </c>
      <c r="D90" s="4" t="s">
        <v>171</v>
      </c>
      <c r="E90" s="43">
        <v>1376905.4210000001</v>
      </c>
      <c r="F90" s="43">
        <v>1316690.7980000002</v>
      </c>
      <c r="G90" s="43">
        <v>1324462.8754477154</v>
      </c>
      <c r="H90" s="53">
        <v>-4.3731851208972721</v>
      </c>
      <c r="I90" s="53">
        <v>0.59027354482317218</v>
      </c>
    </row>
    <row r="91" spans="3:11" ht="6.75" customHeight="1">
      <c r="E91" s="8"/>
      <c r="F91" s="8"/>
      <c r="H91" s="5"/>
      <c r="I91" s="5"/>
      <c r="J91" s="1"/>
      <c r="K91" s="1"/>
    </row>
    <row r="92" spans="3:11" ht="12" customHeight="1">
      <c r="C92" s="60"/>
      <c r="D92" s="61"/>
      <c r="E92" s="62"/>
      <c r="F92" s="62"/>
      <c r="G92" s="62"/>
      <c r="H92" s="67" t="s">
        <v>76</v>
      </c>
      <c r="I92" s="67" t="s">
        <v>76</v>
      </c>
      <c r="J92" s="78" t="s">
        <v>142</v>
      </c>
      <c r="K92" s="211" t="s">
        <v>152</v>
      </c>
    </row>
    <row r="93" spans="3:11" ht="12" customHeight="1">
      <c r="C93" s="63" t="s">
        <v>212</v>
      </c>
      <c r="D93" s="228" t="s">
        <v>144</v>
      </c>
      <c r="E93" s="64">
        <v>2015</v>
      </c>
      <c r="F93" s="64">
        <v>2016</v>
      </c>
      <c r="G93" s="64">
        <v>2017</v>
      </c>
      <c r="H93" s="68" t="s">
        <v>120</v>
      </c>
      <c r="I93" s="68" t="s">
        <v>121</v>
      </c>
      <c r="J93" s="77" t="s">
        <v>131</v>
      </c>
      <c r="K93" s="212" t="s">
        <v>132</v>
      </c>
    </row>
    <row r="94" spans="3:11" ht="12" customHeight="1">
      <c r="C94" s="39" t="s">
        <v>297</v>
      </c>
      <c r="D94" s="4" t="s">
        <v>213</v>
      </c>
      <c r="E94" s="37">
        <v>60036.097180495992</v>
      </c>
      <c r="F94" s="37">
        <v>63565.507850668</v>
      </c>
      <c r="G94" s="37">
        <v>64332.921332179998</v>
      </c>
      <c r="H94" s="53">
        <v>5.8788143066012211</v>
      </c>
      <c r="I94" s="53">
        <v>1.2072797142042013</v>
      </c>
    </row>
    <row r="95" spans="3:11" ht="12" customHeight="1">
      <c r="C95" s="39" t="s">
        <v>298</v>
      </c>
      <c r="D95" s="4" t="s">
        <v>213</v>
      </c>
      <c r="E95" s="37">
        <v>71552.844468081894</v>
      </c>
      <c r="F95" s="37">
        <v>72749.218179119387</v>
      </c>
      <c r="G95" s="37">
        <v>72810.064010080008</v>
      </c>
      <c r="H95" s="53">
        <v>1.6720141874599692</v>
      </c>
      <c r="I95" s="53">
        <v>8.3637779873879659E-2</v>
      </c>
    </row>
    <row r="96" spans="3:11" ht="12" customHeight="1">
      <c r="C96" s="44" t="s">
        <v>299</v>
      </c>
      <c r="D96" s="4" t="s">
        <v>185</v>
      </c>
      <c r="E96" s="37">
        <v>23.849458484196663</v>
      </c>
      <c r="F96" s="37">
        <v>21.371957559738551</v>
      </c>
      <c r="G96" s="37">
        <v>19.517352702083393</v>
      </c>
      <c r="H96" s="53">
        <v>-10.388080409036437</v>
      </c>
      <c r="I96" s="53">
        <v>-8.6777491133940181</v>
      </c>
    </row>
    <row r="97" spans="3:11" ht="12" customHeight="1">
      <c r="C97" s="44"/>
      <c r="E97" s="37"/>
      <c r="F97" s="37"/>
      <c r="G97" s="37"/>
      <c r="H97" s="53"/>
      <c r="I97" s="53"/>
    </row>
    <row r="98" spans="3:11" ht="12" customHeight="1">
      <c r="C98" s="60"/>
      <c r="D98" s="61"/>
      <c r="E98" s="62"/>
      <c r="F98" s="62"/>
      <c r="G98" s="62"/>
      <c r="H98" s="67" t="s">
        <v>76</v>
      </c>
      <c r="I98" s="67" t="s">
        <v>76</v>
      </c>
      <c r="J98" s="78" t="s">
        <v>142</v>
      </c>
      <c r="K98" s="211" t="s">
        <v>152</v>
      </c>
    </row>
    <row r="99" spans="3:11" ht="12" customHeight="1">
      <c r="C99" s="63" t="s">
        <v>254</v>
      </c>
      <c r="D99" s="228" t="s">
        <v>145</v>
      </c>
      <c r="E99" s="64">
        <v>2015</v>
      </c>
      <c r="F99" s="64">
        <v>2016</v>
      </c>
      <c r="G99" s="64">
        <v>2017</v>
      </c>
      <c r="H99" s="68" t="s">
        <v>120</v>
      </c>
      <c r="I99" s="68" t="s">
        <v>121</v>
      </c>
      <c r="J99" s="77" t="s">
        <v>131</v>
      </c>
      <c r="K99" s="212" t="s">
        <v>132</v>
      </c>
    </row>
    <row r="100" spans="3:11" ht="12" customHeight="1">
      <c r="C100" s="235" t="s">
        <v>255</v>
      </c>
      <c r="D100" s="4" t="s">
        <v>31</v>
      </c>
      <c r="E100" s="37">
        <v>11.833955000000001</v>
      </c>
      <c r="F100" s="37">
        <v>13.821183000000001</v>
      </c>
      <c r="G100" s="37">
        <v>5.8436209999999997</v>
      </c>
      <c r="H100" s="53">
        <v>16.792593853872173</v>
      </c>
      <c r="I100" s="53">
        <v>-57.71982036559389</v>
      </c>
    </row>
    <row r="101" spans="3:11" ht="6" customHeight="1">
      <c r="C101" s="44"/>
      <c r="E101" s="37"/>
      <c r="F101" s="37"/>
      <c r="G101" s="37"/>
      <c r="H101" s="53"/>
      <c r="I101" s="53"/>
    </row>
    <row r="102" spans="3:11" ht="6" customHeight="1">
      <c r="C102" s="44"/>
      <c r="E102" s="37"/>
      <c r="F102" s="37"/>
      <c r="G102" s="37"/>
      <c r="H102" s="53"/>
      <c r="I102" s="53"/>
    </row>
    <row r="103" spans="3:11" ht="12" customHeight="1">
      <c r="C103" s="60"/>
      <c r="D103" s="61"/>
      <c r="E103" s="62"/>
      <c r="F103" s="62"/>
      <c r="G103" s="62"/>
      <c r="H103" s="67" t="s">
        <v>76</v>
      </c>
      <c r="I103" s="67" t="s">
        <v>76</v>
      </c>
      <c r="J103" s="78" t="s">
        <v>142</v>
      </c>
      <c r="K103" s="211" t="s">
        <v>152</v>
      </c>
    </row>
    <row r="104" spans="3:11" ht="12" customHeight="1">
      <c r="C104" s="63" t="s">
        <v>256</v>
      </c>
      <c r="D104" s="228" t="s">
        <v>144</v>
      </c>
      <c r="E104" s="64">
        <v>2015</v>
      </c>
      <c r="F104" s="64">
        <v>2016</v>
      </c>
      <c r="G104" s="64">
        <v>2017</v>
      </c>
      <c r="H104" s="68" t="s">
        <v>120</v>
      </c>
      <c r="I104" s="68" t="s">
        <v>121</v>
      </c>
      <c r="J104" s="77" t="s">
        <v>131</v>
      </c>
      <c r="K104" s="212" t="s">
        <v>132</v>
      </c>
    </row>
    <row r="105" spans="3:11" ht="12" customHeight="1">
      <c r="C105" s="39" t="s">
        <v>220</v>
      </c>
      <c r="D105" s="4" t="s">
        <v>213</v>
      </c>
      <c r="E105" s="37">
        <v>912.64326170000004</v>
      </c>
      <c r="F105" s="37">
        <v>915.85944830999995</v>
      </c>
      <c r="G105" s="37">
        <v>945.898114916856</v>
      </c>
      <c r="H105" s="53">
        <v>0.35240347953799933</v>
      </c>
      <c r="I105" s="53">
        <v>3.2798336756022062</v>
      </c>
    </row>
    <row r="106" spans="3:11" ht="6" customHeight="1">
      <c r="E106" s="6"/>
      <c r="F106" s="6"/>
      <c r="H106" s="5"/>
      <c r="I106" s="5"/>
    </row>
    <row r="107" spans="3:11" ht="12" customHeight="1">
      <c r="C107" s="60"/>
      <c r="D107" s="61"/>
      <c r="E107" s="62"/>
      <c r="F107" s="62"/>
      <c r="G107" s="62"/>
      <c r="H107" s="75" t="s">
        <v>76</v>
      </c>
      <c r="I107" s="75" t="s">
        <v>76</v>
      </c>
      <c r="J107" s="78" t="s">
        <v>142</v>
      </c>
      <c r="K107" s="211" t="s">
        <v>152</v>
      </c>
    </row>
    <row r="108" spans="3:11" ht="12" customHeight="1">
      <c r="C108" s="63" t="s">
        <v>172</v>
      </c>
      <c r="D108" s="228" t="s">
        <v>144</v>
      </c>
      <c r="E108" s="64">
        <v>2015</v>
      </c>
      <c r="F108" s="64">
        <v>2016</v>
      </c>
      <c r="G108" s="64">
        <v>2017</v>
      </c>
      <c r="H108" s="76" t="s">
        <v>120</v>
      </c>
      <c r="I108" s="76" t="s">
        <v>121</v>
      </c>
      <c r="J108" s="77" t="s">
        <v>131</v>
      </c>
      <c r="K108" s="212" t="s">
        <v>132</v>
      </c>
    </row>
    <row r="109" spans="3:11" ht="12">
      <c r="C109" s="39" t="s">
        <v>175</v>
      </c>
      <c r="D109" s="4" t="s">
        <v>174</v>
      </c>
      <c r="E109" s="43">
        <v>6523965</v>
      </c>
      <c r="F109" s="43">
        <v>6909927.6500000004</v>
      </c>
      <c r="G109" s="43">
        <v>7014667.2400000012</v>
      </c>
      <c r="H109" s="53">
        <v>6.5677561681423136</v>
      </c>
      <c r="I109" s="53">
        <v>1.0348117333578655</v>
      </c>
    </row>
    <row r="110" spans="3:11" ht="15.75" customHeight="1">
      <c r="C110" s="40" t="s">
        <v>173</v>
      </c>
      <c r="D110" s="4" t="s">
        <v>174</v>
      </c>
      <c r="E110" s="43">
        <v>6388374</v>
      </c>
      <c r="F110" s="43">
        <v>6807946.8274290003</v>
      </c>
      <c r="G110" s="43">
        <v>6878396.2599999998</v>
      </c>
      <c r="H110" s="53">
        <v>5.9160748103339156</v>
      </c>
      <c r="I110" s="53">
        <v>1.5157841775666148</v>
      </c>
    </row>
    <row r="111" spans="3:11" ht="12">
      <c r="C111" s="39" t="s">
        <v>176</v>
      </c>
      <c r="D111" s="4" t="s">
        <v>174</v>
      </c>
      <c r="E111" s="43">
        <v>17108.5</v>
      </c>
      <c r="F111" s="43">
        <v>30019.469999999998</v>
      </c>
      <c r="G111" s="43">
        <v>6552.91</v>
      </c>
      <c r="H111" s="53">
        <v>75.465236578309018</v>
      </c>
      <c r="I111" s="53">
        <v>-78.171133600959635</v>
      </c>
    </row>
    <row r="112" spans="3:11" ht="12">
      <c r="C112" s="39" t="s">
        <v>177</v>
      </c>
      <c r="D112" s="4" t="s">
        <v>178</v>
      </c>
      <c r="E112" s="43">
        <v>68757659.5</v>
      </c>
      <c r="F112" s="43">
        <v>71208957.5</v>
      </c>
      <c r="G112" s="43">
        <v>73479985</v>
      </c>
      <c r="H112" s="53">
        <v>3.5651271695773756</v>
      </c>
      <c r="I112" s="53">
        <v>3.1892441340683808</v>
      </c>
    </row>
    <row r="113" spans="3:11" ht="5.25" customHeight="1">
      <c r="E113" s="8"/>
      <c r="F113" s="8"/>
      <c r="H113" s="5"/>
      <c r="I113" s="5"/>
      <c r="J113" s="1"/>
      <c r="K113" s="1"/>
    </row>
    <row r="114" spans="3:11" ht="11.25" customHeight="1">
      <c r="C114" s="60"/>
      <c r="D114" s="61"/>
      <c r="E114" s="65"/>
      <c r="F114" s="65"/>
      <c r="G114" s="65"/>
      <c r="H114" s="75" t="s">
        <v>76</v>
      </c>
      <c r="I114" s="75" t="s">
        <v>76</v>
      </c>
      <c r="J114" s="223" t="s">
        <v>142</v>
      </c>
      <c r="K114" s="211" t="s">
        <v>152</v>
      </c>
    </row>
    <row r="115" spans="3:11" ht="12" customHeight="1">
      <c r="C115" s="63" t="s">
        <v>156</v>
      </c>
      <c r="D115" s="228" t="s">
        <v>144</v>
      </c>
      <c r="E115" s="66">
        <v>2015</v>
      </c>
      <c r="F115" s="66">
        <v>2016</v>
      </c>
      <c r="G115" s="66">
        <v>2017</v>
      </c>
      <c r="H115" s="76" t="s">
        <v>120</v>
      </c>
      <c r="I115" s="76" t="s">
        <v>121</v>
      </c>
      <c r="J115" s="77" t="s">
        <v>131</v>
      </c>
      <c r="K115" s="212" t="s">
        <v>132</v>
      </c>
    </row>
    <row r="116" spans="3:11" ht="12.75" customHeight="1">
      <c r="C116" s="39" t="s">
        <v>157</v>
      </c>
      <c r="D116" s="4" t="s">
        <v>158</v>
      </c>
      <c r="E116" s="43">
        <v>255492</v>
      </c>
      <c r="F116" s="43">
        <v>224619</v>
      </c>
      <c r="G116" s="43">
        <v>214232</v>
      </c>
      <c r="H116" s="53">
        <v>-12.083744305105448</v>
      </c>
      <c r="I116" s="53">
        <v>-4.6242748832467377</v>
      </c>
    </row>
    <row r="117" spans="3:11" ht="12.75" customHeight="1">
      <c r="C117" s="39" t="s">
        <v>159</v>
      </c>
      <c r="D117" s="4" t="s">
        <v>158</v>
      </c>
      <c r="E117" s="43">
        <v>313732</v>
      </c>
      <c r="F117" s="43">
        <v>341966</v>
      </c>
      <c r="G117" s="43">
        <v>343140</v>
      </c>
      <c r="H117" s="53">
        <v>8.9994007624341741</v>
      </c>
      <c r="I117" s="53">
        <v>0.34330898393406528</v>
      </c>
    </row>
    <row r="118" spans="3:11" ht="12.75" customHeight="1">
      <c r="C118" s="39" t="s">
        <v>160</v>
      </c>
      <c r="D118" s="4" t="s">
        <v>161</v>
      </c>
      <c r="E118" s="43">
        <v>100677.41213313615</v>
      </c>
      <c r="F118" s="43">
        <v>107455.20352950072</v>
      </c>
      <c r="G118" s="43">
        <v>109718.703807125</v>
      </c>
      <c r="H118" s="53">
        <v>6.7321867465182761</v>
      </c>
      <c r="I118" s="53">
        <v>2.1064594391679181</v>
      </c>
    </row>
    <row r="119" spans="3:11" ht="12.75" customHeight="1">
      <c r="C119" s="39" t="s">
        <v>162</v>
      </c>
      <c r="D119" s="4" t="s">
        <v>161</v>
      </c>
      <c r="E119" s="43">
        <v>178045.84</v>
      </c>
      <c r="F119" s="43">
        <v>170813.022</v>
      </c>
      <c r="G119" s="43">
        <v>181956.06</v>
      </c>
      <c r="H119" s="53">
        <v>-4.0623347335719817</v>
      </c>
      <c r="I119" s="53">
        <v>6.5235295702455343</v>
      </c>
    </row>
    <row r="120" spans="3:11" ht="12.75" customHeight="1">
      <c r="C120" s="39" t="s">
        <v>163</v>
      </c>
      <c r="D120" s="4" t="s">
        <v>161</v>
      </c>
      <c r="E120" s="43">
        <v>5760.320999999999</v>
      </c>
      <c r="F120" s="43">
        <v>5210.0789999999997</v>
      </c>
      <c r="G120" s="43">
        <v>6151.3519999999999</v>
      </c>
      <c r="H120" s="53">
        <v>-9.5522801593869389</v>
      </c>
      <c r="I120" s="53">
        <v>18.066386325428073</v>
      </c>
    </row>
    <row r="121" spans="3:11" ht="23.25" customHeight="1">
      <c r="C121" s="9" t="s">
        <v>221</v>
      </c>
      <c r="D121" s="4" t="s">
        <v>161</v>
      </c>
      <c r="E121" s="43">
        <v>21393.065000000002</v>
      </c>
      <c r="F121" s="43">
        <v>17742.21</v>
      </c>
      <c r="G121" s="43">
        <v>16127.737000000001</v>
      </c>
      <c r="H121" s="53">
        <v>-17.065600464449592</v>
      </c>
      <c r="I121" s="53">
        <v>-9.0996161132124946</v>
      </c>
    </row>
    <row r="122" spans="3:11" ht="12.75" customHeight="1">
      <c r="C122" s="2" t="s">
        <v>164</v>
      </c>
      <c r="D122" s="4" t="s">
        <v>161</v>
      </c>
      <c r="E122" s="43">
        <v>2927.6750000000002</v>
      </c>
      <c r="F122" s="43">
        <v>2459.3409999999999</v>
      </c>
      <c r="G122" s="43">
        <v>2956.6179999999999</v>
      </c>
      <c r="H122" s="53">
        <v>-15.996789261103107</v>
      </c>
      <c r="I122" s="53">
        <v>20.219928834594313</v>
      </c>
    </row>
    <row r="123" spans="3:11" ht="4.5" customHeight="1">
      <c r="E123" s="8"/>
      <c r="F123" s="8"/>
      <c r="H123" s="35"/>
      <c r="I123" s="5"/>
      <c r="J123" s="1"/>
      <c r="K123" s="1"/>
    </row>
    <row r="124" spans="3:11" ht="12" customHeight="1">
      <c r="C124" s="60"/>
      <c r="D124" s="61"/>
      <c r="E124" s="62"/>
      <c r="F124" s="62"/>
      <c r="G124" s="62"/>
      <c r="H124" s="75" t="s">
        <v>76</v>
      </c>
      <c r="I124" s="75" t="s">
        <v>76</v>
      </c>
      <c r="J124" s="78" t="s">
        <v>142</v>
      </c>
      <c r="K124" s="211" t="s">
        <v>152</v>
      </c>
    </row>
    <row r="125" spans="3:11" ht="12" customHeight="1">
      <c r="C125" s="63" t="s">
        <v>179</v>
      </c>
      <c r="D125" s="228" t="s">
        <v>144</v>
      </c>
      <c r="E125" s="64">
        <v>2015</v>
      </c>
      <c r="F125" s="64">
        <v>2016</v>
      </c>
      <c r="G125" s="64">
        <v>2017</v>
      </c>
      <c r="H125" s="76" t="s">
        <v>120</v>
      </c>
      <c r="I125" s="76" t="s">
        <v>121</v>
      </c>
      <c r="J125" s="77" t="s">
        <v>131</v>
      </c>
      <c r="K125" s="212" t="s">
        <v>132</v>
      </c>
    </row>
    <row r="126" spans="3:11" ht="12">
      <c r="C126" s="39" t="s">
        <v>300</v>
      </c>
      <c r="D126" s="4" t="s">
        <v>180</v>
      </c>
      <c r="E126" s="43">
        <v>1075.76</v>
      </c>
      <c r="F126" s="43">
        <v>1237.8800000000001</v>
      </c>
      <c r="G126" s="43">
        <v>1121.1300000000001</v>
      </c>
      <c r="H126" s="53">
        <v>15.070275897969809</v>
      </c>
      <c r="I126" s="53">
        <v>-9.4314473131482899</v>
      </c>
    </row>
    <row r="127" spans="3:11" ht="12">
      <c r="C127" s="39" t="s">
        <v>301</v>
      </c>
      <c r="D127" s="4" t="s">
        <v>181</v>
      </c>
      <c r="E127" s="37">
        <v>2578.4714709999998</v>
      </c>
      <c r="F127" s="37">
        <v>2866.5735590000004</v>
      </c>
      <c r="G127" s="43">
        <v>2883.8420190000002</v>
      </c>
      <c r="H127" s="53">
        <v>11.173367292998094</v>
      </c>
      <c r="I127" s="53">
        <v>0.60240770538690924</v>
      </c>
    </row>
    <row r="128" spans="3:11" ht="12">
      <c r="C128" s="39" t="s">
        <v>182</v>
      </c>
      <c r="D128" s="4" t="s">
        <v>183</v>
      </c>
      <c r="E128" s="43">
        <v>10455</v>
      </c>
      <c r="F128" s="43">
        <v>10449</v>
      </c>
      <c r="G128" s="43">
        <v>10500</v>
      </c>
      <c r="H128" s="53">
        <v>-5.7388809182212785E-2</v>
      </c>
      <c r="I128" s="53">
        <v>0.48808498420902513</v>
      </c>
    </row>
    <row r="129" spans="3:16" ht="12">
      <c r="C129" s="44" t="s">
        <v>184</v>
      </c>
      <c r="D129" s="23" t="s">
        <v>185</v>
      </c>
      <c r="E129" s="37">
        <v>53.720916472641079</v>
      </c>
      <c r="F129" s="37">
        <v>48.332573218616481</v>
      </c>
      <c r="G129" s="37">
        <v>47.784088316637629</v>
      </c>
      <c r="H129" s="53">
        <v>-10.030251916436994</v>
      </c>
      <c r="I129" s="53">
        <v>-1.1348141955901281</v>
      </c>
    </row>
    <row r="130" spans="3:16" ht="5.25" customHeight="1">
      <c r="E130" s="6"/>
      <c r="F130" s="6"/>
      <c r="H130" s="5"/>
      <c r="I130" s="5"/>
      <c r="J130" s="1"/>
      <c r="K130" s="1"/>
    </row>
    <row r="131" spans="3:16" ht="15" customHeight="1">
      <c r="C131" s="60"/>
      <c r="D131" s="69"/>
      <c r="E131" s="62"/>
      <c r="F131" s="62"/>
      <c r="G131" s="62"/>
      <c r="H131" s="70" t="s">
        <v>76</v>
      </c>
      <c r="I131" s="70" t="s">
        <v>76</v>
      </c>
      <c r="J131" s="78" t="s">
        <v>142</v>
      </c>
      <c r="K131" s="211" t="s">
        <v>152</v>
      </c>
    </row>
    <row r="132" spans="3:16" ht="15" customHeight="1">
      <c r="C132" s="63" t="s">
        <v>214</v>
      </c>
      <c r="D132" s="229" t="s">
        <v>144</v>
      </c>
      <c r="E132" s="64">
        <v>2015</v>
      </c>
      <c r="F132" s="64">
        <v>2016</v>
      </c>
      <c r="G132" s="64">
        <v>2017</v>
      </c>
      <c r="H132" s="71" t="s">
        <v>120</v>
      </c>
      <c r="I132" s="71" t="s">
        <v>121</v>
      </c>
      <c r="J132" s="77" t="s">
        <v>131</v>
      </c>
      <c r="K132" s="212" t="s">
        <v>132</v>
      </c>
    </row>
    <row r="133" spans="3:16" ht="12" customHeight="1">
      <c r="C133" s="47" t="s">
        <v>224</v>
      </c>
      <c r="D133" s="4" t="s">
        <v>183</v>
      </c>
      <c r="E133" s="43">
        <v>300760</v>
      </c>
      <c r="F133" s="43">
        <v>303466</v>
      </c>
      <c r="G133" s="43">
        <v>292734</v>
      </c>
      <c r="H133" s="53">
        <v>0.89972070754089639</v>
      </c>
      <c r="I133" s="53">
        <v>-3.5364752558771029</v>
      </c>
    </row>
    <row r="134" spans="3:16" ht="12" customHeight="1">
      <c r="C134" s="39" t="s">
        <v>223</v>
      </c>
      <c r="D134" s="4" t="s">
        <v>183</v>
      </c>
      <c r="E134" s="43">
        <v>116941</v>
      </c>
      <c r="F134" s="43">
        <v>119988</v>
      </c>
      <c r="G134" s="43">
        <v>121713</v>
      </c>
      <c r="H134" s="53">
        <v>2.6055874329790285</v>
      </c>
      <c r="I134" s="53">
        <v>1.4376437643764284</v>
      </c>
    </row>
    <row r="135" spans="3:16" ht="12" customHeight="1">
      <c r="C135" s="39" t="s">
        <v>222</v>
      </c>
      <c r="D135" s="4" t="s">
        <v>183</v>
      </c>
      <c r="E135" s="43">
        <v>73323</v>
      </c>
      <c r="F135" s="43">
        <v>73899</v>
      </c>
      <c r="G135" s="43">
        <v>67060</v>
      </c>
      <c r="H135" s="53">
        <v>0.78556523873818396</v>
      </c>
      <c r="I135" s="53">
        <v>-9.2545230652647525</v>
      </c>
    </row>
    <row r="136" spans="3:16" ht="12" customHeight="1">
      <c r="C136" s="48" t="s">
        <v>215</v>
      </c>
      <c r="D136" s="4" t="s">
        <v>183</v>
      </c>
      <c r="E136" s="43">
        <v>110496</v>
      </c>
      <c r="F136" s="43">
        <v>109579</v>
      </c>
      <c r="G136" s="43">
        <v>103961</v>
      </c>
      <c r="H136" s="53">
        <v>-0.82989429481610255</v>
      </c>
      <c r="I136" s="53">
        <v>-5.1268947517316255</v>
      </c>
    </row>
    <row r="137" spans="3:16" ht="12" thickBot="1">
      <c r="C137" s="19"/>
      <c r="D137" s="20"/>
      <c r="E137" s="21"/>
      <c r="F137" s="21"/>
      <c r="G137" s="21"/>
      <c r="H137" s="16"/>
      <c r="I137" s="16"/>
      <c r="J137" s="22"/>
      <c r="K137" s="22"/>
    </row>
    <row r="138" spans="3:16" s="18" customFormat="1" ht="10.5" customHeight="1">
      <c r="C138" s="74"/>
      <c r="D138" s="74"/>
      <c r="E138" s="74"/>
      <c r="F138" s="74"/>
      <c r="G138" s="74"/>
      <c r="H138" s="17"/>
      <c r="I138" s="17"/>
      <c r="J138" s="3"/>
      <c r="K138" s="3"/>
      <c r="L138" s="17"/>
      <c r="M138" s="17"/>
      <c r="N138" s="17"/>
      <c r="O138" s="17"/>
      <c r="P138" s="17"/>
    </row>
    <row r="139" spans="3:16">
      <c r="C139" s="74"/>
      <c r="D139" s="74"/>
      <c r="E139" s="74"/>
      <c r="F139" s="74"/>
      <c r="G139" s="74"/>
    </row>
  </sheetData>
  <mergeCells count="4">
    <mergeCell ref="C4:H7"/>
    <mergeCell ref="C9:D9"/>
    <mergeCell ref="E9:K9"/>
    <mergeCell ref="C33:E33"/>
  </mergeCells>
  <printOptions horizontalCentered="1"/>
  <pageMargins left="0.23622047244094491" right="0.23622047244094491" top="0.17" bottom="0.68" header="0.17" footer="0.31496062992125984"/>
  <pageSetup scale="75" firstPageNumber="0" fitToHeight="0" orientation="landscape" r:id="rId1"/>
  <headerFooter scaleWithDoc="0">
    <oddFooter xml:space="preserve">&amp;L&amp;10Prepared by: Centro de Estudios Económicos de la Cámara de Comercio, Industrias y Agricultura de Panamá
www.panacamara.com/ceecam&amp;R&amp;8 </oddFooter>
  </headerFooter>
  <rowBreaks count="2" manualBreakCount="2">
    <brk id="31" min="1" max="10" man="1"/>
    <brk id="82" min="1" max="10" man="1"/>
  </rowBreaks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markers="1" xr2:uid="{D36A00A2-2E99-456E-9FC3-E30DCB02D291}">
          <x14:colorSeries theme="8"/>
          <x14:colorNegative theme="9"/>
          <x14:colorAxis rgb="FF000000"/>
          <x14:colorMarkers theme="8" tint="-0.249977111117893"/>
          <x14:colorFirst theme="8" tint="-0.249977111117893"/>
          <x14:colorLast theme="8" tint="-0.249977111117893"/>
          <x14:colorHigh theme="8" tint="-0.249977111117893"/>
          <x14:colorLow theme="8" tint="-0.249977111117893"/>
          <x14:sparklines>
            <x14:sparkline>
              <xm:f>'WEB English'!E22:F22</xm:f>
              <xm:sqref>K22</xm:sqref>
            </x14:sparkline>
          </x14:sparklines>
        </x14:sparklineGroup>
        <x14:sparklineGroup manualMax="0" manualMin="0" displayEmptyCellsAs="gap" high="1" low="1" first="1" negative="1" xr2:uid="{BD23120E-B7B1-43B0-A84C-9911434683D4}">
          <x14:colorSeries theme="9" tint="-0.249977111117893"/>
          <x14:colorNegative theme="4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'WEB English'!H69:I69</xm:f>
              <xm:sqref>K69</xm:sqref>
            </x14:sparkline>
            <x14:sparkline>
              <xm:f>'WEB English'!H70:I70</xm:f>
              <xm:sqref>K70</xm:sqref>
            </x14:sparkline>
            <x14:sparkline>
              <xm:f>'WEB English'!H71:I71</xm:f>
              <xm:sqref>K71</xm:sqref>
            </x14:sparkline>
          </x14:sparklines>
        </x14:sparklineGroup>
        <x14:sparklineGroup manualMax="0" manualMin="0" displayEmptyCellsAs="gap" high="1" low="1" first="1" negative="1" xr2:uid="{DB2B371B-CAE8-4367-82CA-8AC8DC444002}">
          <x14:colorSeries theme="9" tint="-0.249977111117893"/>
          <x14:colorNegative theme="4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'WEB English'!H105:I105</xm:f>
              <xm:sqref>K105</xm:sqref>
            </x14:sparkline>
          </x14:sparklines>
        </x14:sparklineGroup>
        <x14:sparklineGroup manualMax="0" manualMin="0" type="column" displayEmptyCellsAs="gap" xr2:uid="{8B9DBAF7-9950-4EA5-99F5-334A4D746E2F}">
          <x14:colorSeries theme="8" tint="-0.249977111117893"/>
          <x14:colorNegative theme="9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sqref>J98</xm:sqref>
            </x14:sparkline>
            <x14:sparkline>
              <xm:sqref>J99</xm:sqref>
            </x14:sparkline>
          </x14:sparklines>
        </x14:sparklineGroup>
        <x14:sparklineGroup manualMax="0" manualMin="0" type="column" displayEmptyCellsAs="gap" xr2:uid="{AF06104F-1E25-467D-B48B-6EBB953F93A3}">
          <x14:colorSeries theme="8" tint="-0.249977111117893"/>
          <x14:colorNegative theme="9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sqref>K98</xm:sqref>
            </x14:sparkline>
            <x14:sparkline>
              <xm:sqref>K99</xm:sqref>
            </x14:sparkline>
          </x14:sparklines>
        </x14:sparklineGroup>
        <x14:sparklineGroup manualMax="0" manualMin="0" displayEmptyCellsAs="gap" markers="1" xr2:uid="{413A5C60-BCFF-412E-BC6A-1CD9871AFD9A}">
          <x14:colorSeries theme="8"/>
          <x14:colorNegative theme="9"/>
          <x14:colorAxis rgb="FF000000"/>
          <x14:colorMarkers theme="8" tint="-0.249977111117893"/>
          <x14:colorFirst theme="8" tint="-0.249977111117893"/>
          <x14:colorLast theme="8" tint="-0.249977111117893"/>
          <x14:colorHigh theme="8" tint="-0.249977111117893"/>
          <x14:colorLow theme="8" tint="-0.249977111117893"/>
          <x14:sparklines>
            <x14:sparkline>
              <xm:f>'WEB English'!E100:G100</xm:f>
              <xm:sqref>J100</xm:sqref>
            </x14:sparkline>
          </x14:sparklines>
        </x14:sparklineGroup>
        <x14:sparklineGroup manualMax="0" manualMin="0" displayEmptyCellsAs="gap" high="1" low="1" first="1" negative="1" xr2:uid="{D9A09298-1B37-4A9E-BC09-1AC86D3DE8F9}">
          <x14:colorSeries theme="9" tint="-0.249977111117893"/>
          <x14:colorNegative theme="4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'WEB English'!H100:I100</xm:f>
              <xm:sqref>K100</xm:sqref>
            </x14:sparkline>
          </x14:sparklines>
        </x14:sparklineGroup>
        <x14:sparklineGroup manualMax="0" manualMin="0" type="column" displayEmptyCellsAs="gap" xr2:uid="{82F60B66-121D-4C76-BA8B-30FE11059659}">
          <x14:colorSeries theme="8" tint="-0.249977111117893"/>
          <x14:colorNegative theme="9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sqref>J103</xm:sqref>
            </x14:sparkline>
            <x14:sparkline>
              <xm:sqref>J104</xm:sqref>
            </x14:sparkline>
          </x14:sparklines>
        </x14:sparklineGroup>
        <x14:sparklineGroup manualMax="0" manualMin="0" type="column" displayEmptyCellsAs="gap" xr2:uid="{9B5BF9B0-8D2B-4721-BFB7-D6180C0DF6CD}">
          <x14:colorSeries theme="8" tint="-0.249977111117893"/>
          <x14:colorNegative theme="9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sqref>K103</xm:sqref>
            </x14:sparkline>
            <x14:sparkline>
              <xm:sqref>K104</xm:sqref>
            </x14:sparkline>
          </x14:sparklines>
        </x14:sparklineGroup>
        <x14:sparklineGroup manualMax="0" manualMin="0" displayEmptyCellsAs="gap" markers="1" xr2:uid="{00000000-0003-0000-0000-000009000000}">
          <x14:colorSeries theme="8"/>
          <x14:colorNegative theme="9"/>
          <x14:colorAxis rgb="FF000000"/>
          <x14:colorMarkers theme="8" tint="-0.249977111117893"/>
          <x14:colorFirst theme="8" tint="-0.249977111117893"/>
          <x14:colorLast theme="8" tint="-0.249977111117893"/>
          <x14:colorHigh theme="8" tint="-0.249977111117893"/>
          <x14:colorLow theme="8" tint="-0.249977111117893"/>
          <x14:sparklines>
            <x14:sparkline>
              <xm:f>'WEB English'!E94:G94</xm:f>
              <xm:sqref>J94</xm:sqref>
            </x14:sparkline>
            <x14:sparkline>
              <xm:f>'WEB English'!E95:G95</xm:f>
              <xm:sqref>J95</xm:sqref>
            </x14:sparkline>
            <x14:sparkline>
              <xm:f>'WEB English'!E96:G96</xm:f>
              <xm:sqref>J96</xm:sqref>
            </x14:sparkline>
            <x14:sparkline>
              <xm:f>'WEB English'!E97:G97</xm:f>
              <xm:sqref>J97</xm:sqref>
            </x14:sparkline>
            <x14:sparkline>
              <xm:f>'WEB English'!E101:G101</xm:f>
              <xm:sqref>J101</xm:sqref>
            </x14:sparkline>
            <x14:sparkline>
              <xm:f>'WEB English'!E102:G102</xm:f>
              <xm:sqref>J102</xm:sqref>
            </x14:sparkline>
          </x14:sparklines>
        </x14:sparklineGroup>
        <x14:sparklineGroup manualMax="0" manualMin="0" displayEmptyCellsAs="gap" markers="1" high="1" low="1" first="1" last="1" negative="1" xr2:uid="{00000000-0003-0000-0000-000011000000}">
          <x14:colorSeries theme="9" tint="-0.249977111117893"/>
          <x14:colorNegative theme="4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'WEB English'!H94:I94</xm:f>
              <xm:sqref>K94</xm:sqref>
            </x14:sparkline>
            <x14:sparkline>
              <xm:f>'WEB English'!H95:I95</xm:f>
              <xm:sqref>K95</xm:sqref>
            </x14:sparkline>
            <x14:sparkline>
              <xm:f>'WEB English'!H96:I96</xm:f>
              <xm:sqref>K96</xm:sqref>
            </x14:sparkline>
            <x14:sparkline>
              <xm:f>'WEB English'!H97:I97</xm:f>
              <xm:sqref>K97</xm:sqref>
            </x14:sparkline>
            <x14:sparkline>
              <xm:f>'WEB English'!H101:I101</xm:f>
              <xm:sqref>K101</xm:sqref>
            </x14:sparkline>
            <x14:sparkline>
              <xm:f>'WEB English'!H102:I102</xm:f>
              <xm:sqref>K102</xm:sqref>
            </x14:sparkline>
          </x14:sparklines>
        </x14:sparklineGroup>
        <x14:sparklineGroup manualMax="0" manualMin="0" type="column" displayEmptyCellsAs="gap" xr2:uid="{00000000-0003-0000-0000-00008A000000}">
          <x14:colorSeries theme="8" tint="-0.249977111117893"/>
          <x14:colorNegative theme="9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sqref>K58</xm:sqref>
            </x14:sparkline>
          </x14:sparklines>
        </x14:sparklineGroup>
        <x14:sparklineGroup manualMax="0" manualMin="0" type="column" displayEmptyCellsAs="gap" xr2:uid="{00000000-0003-0000-0000-000089000000}">
          <x14:colorSeries theme="8" tint="-0.249977111117893"/>
          <x14:colorNegative theme="9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sqref>J58</xm:sqref>
            </x14:sparkline>
          </x14:sparklines>
        </x14:sparklineGroup>
        <x14:sparklineGroup manualMax="0" manualMin="0" type="column" displayEmptyCellsAs="gap" xr2:uid="{00000000-0003-0000-0000-000088000000}">
          <x14:colorSeries theme="8" tint="-0.249977111117893"/>
          <x14:colorNegative theme="9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sqref>J48</xm:sqref>
            </x14:sparkline>
            <x14:sparkline>
              <xm:sqref>J49</xm:sqref>
            </x14:sparkline>
          </x14:sparklines>
        </x14:sparklineGroup>
        <x14:sparklineGroup manualMax="0" manualMin="0" type="column" displayEmptyCellsAs="gap" xr2:uid="{00000000-0003-0000-0000-000087000000}">
          <x14:colorSeries theme="8" tint="-0.249977111117893"/>
          <x14:colorNegative theme="9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sqref>K48</xm:sqref>
            </x14:sparkline>
            <x14:sparkline>
              <xm:sqref>K49</xm:sqref>
            </x14:sparkline>
          </x14:sparklines>
        </x14:sparklineGroup>
        <x14:sparklineGroup manualMax="0" manualMin="0" displayEmptyCellsAs="gap" markers="1" xr2:uid="{00000000-0003-0000-0000-000086000000}">
          <x14:colorSeries theme="8"/>
          <x14:colorNegative theme="9"/>
          <x14:colorAxis rgb="FF000000"/>
          <x14:colorMarkers theme="8" tint="-0.249977111117893"/>
          <x14:colorFirst theme="8" tint="-0.249977111117893"/>
          <x14:colorLast theme="8" tint="-0.249977111117893"/>
          <x14:colorHigh theme="8" tint="-0.249977111117893"/>
          <x14:colorLow theme="8" tint="-0.249977111117893"/>
          <x14:sparklines>
            <x14:sparkline>
              <xm:f>'WEB English'!E50:G50</xm:f>
              <xm:sqref>J50</xm:sqref>
            </x14:sparkline>
            <x14:sparkline>
              <xm:f>'WEB English'!E51:G51</xm:f>
              <xm:sqref>J51</xm:sqref>
            </x14:sparkline>
            <x14:sparkline>
              <xm:f>'WEB English'!E52:G52</xm:f>
              <xm:sqref>J52</xm:sqref>
            </x14:sparkline>
            <x14:sparkline>
              <xm:f>'WEB English'!E53:G53</xm:f>
              <xm:sqref>J53</xm:sqref>
            </x14:sparkline>
            <x14:sparkline>
              <xm:f>'WEB English'!E54:G54</xm:f>
              <xm:sqref>J54</xm:sqref>
            </x14:sparkline>
          </x14:sparklines>
        </x14:sparklineGroup>
        <x14:sparklineGroup manualMax="0" manualMin="0" displayEmptyCellsAs="gap" high="1" low="1" first="1" negative="1" xr2:uid="{00000000-0003-0000-0000-000085000000}">
          <x14:colorSeries theme="9" tint="-0.249977111117893"/>
          <x14:colorNegative theme="4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'WEB English'!H50:I50</xm:f>
              <xm:sqref>K50</xm:sqref>
            </x14:sparkline>
            <x14:sparkline>
              <xm:f>'WEB English'!H51:I51</xm:f>
              <xm:sqref>K51</xm:sqref>
            </x14:sparkline>
            <x14:sparkline>
              <xm:f>'WEB English'!H52:I52</xm:f>
              <xm:sqref>K52</xm:sqref>
            </x14:sparkline>
            <x14:sparkline>
              <xm:f>'WEB English'!H53:I53</xm:f>
              <xm:sqref>K53</xm:sqref>
            </x14:sparkline>
            <x14:sparkline>
              <xm:f>'WEB English'!H54:I54</xm:f>
              <xm:sqref>K54</xm:sqref>
            </x14:sparkline>
          </x14:sparklines>
        </x14:sparklineGroup>
        <x14:sparklineGroup manualMax="0" manualMin="0" displayEmptyCellsAs="gap" high="1" low="1" first="1" negative="1" xr2:uid="{00000000-0003-0000-0000-000084000000}">
          <x14:colorSeries theme="9" tint="-0.249977111117893"/>
          <x14:colorNegative theme="4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'WEB English'!H133:I133</xm:f>
              <xm:sqref>K133</xm:sqref>
            </x14:sparkline>
            <x14:sparkline>
              <xm:f>'WEB English'!H134:I134</xm:f>
              <xm:sqref>K134</xm:sqref>
            </x14:sparkline>
            <x14:sparkline>
              <xm:f>'WEB English'!H135:I135</xm:f>
              <xm:sqref>K135</xm:sqref>
            </x14:sparkline>
            <x14:sparkline>
              <xm:f>'WEB English'!H136:I136</xm:f>
              <xm:sqref>K136</xm:sqref>
            </x14:sparkline>
          </x14:sparklines>
        </x14:sparklineGroup>
        <x14:sparklineGroup manualMax="0" manualMin="0" displayEmptyCellsAs="gap" markers="1" xr2:uid="{00000000-0003-0000-0000-000083000000}">
          <x14:colorSeries theme="8"/>
          <x14:colorNegative theme="9"/>
          <x14:colorAxis rgb="FF000000"/>
          <x14:colorMarkers theme="8" tint="-0.249977111117893"/>
          <x14:colorFirst theme="8" tint="-0.249977111117893"/>
          <x14:colorLast theme="8" tint="-0.249977111117893"/>
          <x14:colorHigh theme="8" tint="-0.249977111117893"/>
          <x14:colorLow theme="8" tint="-0.249977111117893"/>
          <x14:sparklines>
            <x14:sparkline>
              <xm:f>'WEB English'!E126:G126</xm:f>
              <xm:sqref>J126</xm:sqref>
            </x14:sparkline>
            <x14:sparkline>
              <xm:f>'WEB English'!E127:G127</xm:f>
              <xm:sqref>J127</xm:sqref>
            </x14:sparkline>
            <x14:sparkline>
              <xm:f>'WEB English'!E128:G128</xm:f>
              <xm:sqref>J128</xm:sqref>
            </x14:sparkline>
            <x14:sparkline>
              <xm:f>'WEB English'!E129:G129</xm:f>
              <xm:sqref>J129</xm:sqref>
            </x14:sparkline>
          </x14:sparklines>
        </x14:sparklineGroup>
        <x14:sparklineGroup manualMax="0" manualMin="0" displayEmptyCellsAs="gap" high="1" low="1" first="1" negative="1" xr2:uid="{00000000-0003-0000-0000-000082000000}">
          <x14:colorSeries theme="9" tint="-0.249977111117893"/>
          <x14:colorNegative theme="4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'WEB English'!H126:I126</xm:f>
              <xm:sqref>K126</xm:sqref>
            </x14:sparkline>
            <x14:sparkline>
              <xm:f>'WEB English'!H127:I127</xm:f>
              <xm:sqref>K127</xm:sqref>
            </x14:sparkline>
            <x14:sparkline>
              <xm:f>'WEB English'!H128:I128</xm:f>
              <xm:sqref>K128</xm:sqref>
            </x14:sparkline>
            <x14:sparkline>
              <xm:f>'WEB English'!H129:I129</xm:f>
              <xm:sqref>K129</xm:sqref>
            </x14:sparkline>
          </x14:sparklines>
        </x14:sparklineGroup>
        <x14:sparklineGroup manualMax="0" manualMin="0" displayEmptyCellsAs="gap" markers="1" xr2:uid="{00000000-0003-0000-0000-000080000000}">
          <x14:colorSeries theme="8"/>
          <x14:colorNegative theme="9"/>
          <x14:colorAxis rgb="FF000000"/>
          <x14:colorMarkers theme="8" tint="-0.249977111117893"/>
          <x14:colorFirst theme="8" tint="-0.249977111117893"/>
          <x14:colorLast theme="8" tint="-0.249977111117893"/>
          <x14:colorHigh theme="8" tint="-0.249977111117893"/>
          <x14:colorLow theme="8" tint="-0.249977111117893"/>
          <x14:sparklines>
            <x14:sparkline>
              <xm:f>'WEB English'!E116:G116</xm:f>
              <xm:sqref>J116</xm:sqref>
            </x14:sparkline>
            <x14:sparkline>
              <xm:f>'WEB English'!E117:G117</xm:f>
              <xm:sqref>J117</xm:sqref>
            </x14:sparkline>
            <x14:sparkline>
              <xm:f>'WEB English'!E118:G118</xm:f>
              <xm:sqref>J118</xm:sqref>
            </x14:sparkline>
            <x14:sparkline>
              <xm:f>'WEB English'!E119:G119</xm:f>
              <xm:sqref>J119</xm:sqref>
            </x14:sparkline>
            <x14:sparkline>
              <xm:f>'WEB English'!E120:G120</xm:f>
              <xm:sqref>J120</xm:sqref>
            </x14:sparkline>
            <x14:sparkline>
              <xm:f>'WEB English'!E121:G121</xm:f>
              <xm:sqref>J121</xm:sqref>
            </x14:sparkline>
            <x14:sparkline>
              <xm:f>'WEB English'!E122:G122</xm:f>
              <xm:sqref>J122</xm:sqref>
            </x14:sparkline>
          </x14:sparklines>
        </x14:sparklineGroup>
        <x14:sparklineGroup manualMax="0" manualMin="0" displayEmptyCellsAs="gap" markers="1" xr2:uid="{00000000-0003-0000-0000-00007F000000}">
          <x14:colorSeries theme="8"/>
          <x14:colorNegative theme="9"/>
          <x14:colorAxis rgb="FF000000"/>
          <x14:colorMarkers theme="8" tint="-0.249977111117893"/>
          <x14:colorFirst theme="8" tint="-0.249977111117893"/>
          <x14:colorLast theme="8" tint="-0.249977111117893"/>
          <x14:colorHigh theme="8" tint="-0.249977111117893"/>
          <x14:colorLow theme="8" tint="-0.249977111117893"/>
          <x14:sparklines>
            <x14:sparkline>
              <xm:f>'WEB English'!E29:G29</xm:f>
              <xm:sqref>J29</xm:sqref>
            </x14:sparkline>
            <x14:sparkline>
              <xm:f>'WEB English'!E30:G30</xm:f>
              <xm:sqref>J30</xm:sqref>
            </x14:sparkline>
            <x14:sparkline>
              <xm:f>'WEB English'!E31:G31</xm:f>
              <xm:sqref>J31</xm:sqref>
            </x14:sparkline>
            <x14:sparkline>
              <xm:f>'WEB English'!E32:G32</xm:f>
              <xm:sqref>J32</xm:sqref>
            </x14:sparkline>
          </x14:sparklines>
        </x14:sparklineGroup>
        <x14:sparklineGroup manualMax="0" manualMin="0" displayEmptyCellsAs="gap" markers="1" xr2:uid="{00000000-0003-0000-0000-00007E000000}">
          <x14:colorSeries theme="8"/>
          <x14:colorNegative theme="9"/>
          <x14:colorAxis rgb="FF000000"/>
          <x14:colorMarkers theme="8" tint="-0.249977111117893"/>
          <x14:colorFirst theme="8" tint="-0.249977111117893"/>
          <x14:colorLast theme="8" tint="-0.249977111117893"/>
          <x14:colorHigh theme="8" tint="-0.249977111117893"/>
          <x14:colorLow theme="8" tint="-0.249977111117893"/>
          <x14:sparklines>
            <x14:sparkline>
              <xm:f>'WEB English'!E133:G133</xm:f>
              <xm:sqref>J133</xm:sqref>
            </x14:sparkline>
            <x14:sparkline>
              <xm:f>'WEB English'!E134:G134</xm:f>
              <xm:sqref>J134</xm:sqref>
            </x14:sparkline>
            <x14:sparkline>
              <xm:f>'WEB English'!E135:G135</xm:f>
              <xm:sqref>J135</xm:sqref>
            </x14:sparkline>
            <x14:sparkline>
              <xm:f>'WEB English'!E136:G136</xm:f>
              <xm:sqref>J136</xm:sqref>
            </x14:sparkline>
          </x14:sparklines>
        </x14:sparklineGroup>
        <x14:sparklineGroup manualMax="0" manualMin="0" type="column" displayEmptyCellsAs="gap" xr2:uid="{00000000-0003-0000-0000-000077000000}">
          <x14:colorSeries theme="8" tint="-0.249977111117893"/>
          <x14:colorNegative theme="9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sqref>K67</xm:sqref>
            </x14:sparkline>
            <x14:sparkline>
              <xm:sqref>K68</xm:sqref>
            </x14:sparkline>
          </x14:sparklines>
        </x14:sparklineGroup>
        <x14:sparklineGroup manualMax="0" manualMin="0" type="column" displayEmptyCellsAs="gap" xr2:uid="{00000000-0003-0000-0000-000076000000}">
          <x14:colorSeries theme="8" tint="-0.249977111117893"/>
          <x14:colorNegative theme="9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sqref>K78</xm:sqref>
            </x14:sparkline>
            <x14:sparkline>
              <xm:sqref>K79</xm:sqref>
            </x14:sparkline>
          </x14:sparklines>
        </x14:sparklineGroup>
        <x14:sparklineGroup manualMax="0" manualMin="0" type="column" displayEmptyCellsAs="gap" xr2:uid="{00000000-0003-0000-0000-000073000000}">
          <x14:colorSeries theme="8" tint="-0.249977111117893"/>
          <x14:colorNegative theme="9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sqref>K124</xm:sqref>
            </x14:sparkline>
            <x14:sparkline>
              <xm:sqref>K125</xm:sqref>
            </x14:sparkline>
          </x14:sparklines>
        </x14:sparklineGroup>
        <x14:sparklineGroup manualMax="0" manualMin="0" type="column" displayEmptyCellsAs="gap" xr2:uid="{00000000-0003-0000-0000-000071000000}">
          <x14:colorSeries theme="8" tint="-0.249977111117893"/>
          <x14:colorNegative theme="9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sqref>K107</xm:sqref>
            </x14:sparkline>
            <x14:sparkline>
              <xm:sqref>K108</xm:sqref>
            </x14:sparkline>
          </x14:sparklines>
        </x14:sparklineGroup>
        <x14:sparklineGroup manualMax="0" manualMin="0" type="column" displayEmptyCellsAs="gap" xr2:uid="{00000000-0003-0000-0000-000070000000}">
          <x14:colorSeries theme="8" tint="-0.249977111117893"/>
          <x14:colorNegative theme="9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sqref>K84</xm:sqref>
            </x14:sparkline>
            <x14:sparkline>
              <xm:sqref>K85</xm:sqref>
            </x14:sparkline>
          </x14:sparklines>
        </x14:sparklineGroup>
        <x14:sparklineGroup manualMax="0" manualMin="0" type="column" displayEmptyCellsAs="gap" xr2:uid="{00000000-0003-0000-0000-00006F000000}">
          <x14:colorSeries theme="8" tint="-0.249977111117893"/>
          <x14:colorNegative theme="9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sqref>K114</xm:sqref>
            </x14:sparkline>
            <x14:sparkline>
              <xm:sqref>K115</xm:sqref>
            </x14:sparkline>
          </x14:sparklines>
        </x14:sparklineGroup>
        <x14:sparklineGroup manualMax="0" manualMin="0" displayEmptyCellsAs="gap" high="1" low="1" first="1" negative="1" xr2:uid="{00000000-0003-0000-0000-00006D000000}">
          <x14:colorSeries theme="9" tint="-0.249977111117893"/>
          <x14:colorNegative theme="4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'WEB English'!H39:I39</xm:f>
              <xm:sqref>K39</xm:sqref>
            </x14:sparkline>
            <x14:sparkline>
              <xm:f>'WEB English'!H38:I38</xm:f>
              <xm:sqref>K38</xm:sqref>
            </x14:sparkline>
            <x14:sparkline>
              <xm:f>'WEB English'!H37:I37</xm:f>
              <xm:sqref>K37</xm:sqref>
            </x14:sparkline>
          </x14:sparklines>
        </x14:sparklineGroup>
        <x14:sparklineGroup manualMax="0" manualMin="0" type="column" displayEmptyCellsAs="gap" xr2:uid="{00000000-0003-0000-0000-00006C000000}">
          <x14:colorSeries theme="8" tint="-0.249977111117893"/>
          <x14:colorNegative theme="9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sqref>K59</xm:sqref>
            </x14:sparkline>
            <x14:sparkline>
              <xm:sqref>K60</xm:sqref>
            </x14:sparkline>
          </x14:sparklines>
        </x14:sparklineGroup>
        <x14:sparklineGroup manualMax="0" manualMin="0" type="column" displayEmptyCellsAs="gap" xr2:uid="{00000000-0003-0000-0000-00006B000000}">
          <x14:colorSeries theme="8" tint="-0.249977111117893"/>
          <x14:colorNegative theme="9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sqref>K123</xm:sqref>
            </x14:sparkline>
          </x14:sparklines>
        </x14:sparklineGroup>
        <x14:sparklineGroup manualMax="0" manualMin="0" type="column" displayEmptyCellsAs="gap" xr2:uid="{00000000-0003-0000-0000-00006A000000}">
          <x14:colorSeries theme="8" tint="-0.249977111117893"/>
          <x14:colorNegative theme="9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'WEB English'!F106:G106</xm:f>
              <xm:sqref>J106</xm:sqref>
            </x14:sparkline>
          </x14:sparklines>
        </x14:sparklineGroup>
        <x14:sparklineGroup manualMax="0" manualMin="0" displayEmptyCellsAs="gap" high="1" low="1" first="1" negative="1" xr2:uid="{00000000-0003-0000-0000-000069000000}">
          <x14:colorSeries theme="9" tint="-0.249977111117893"/>
          <x14:colorNegative theme="4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'WEB English'!H122:I122</xm:f>
              <xm:sqref>K122</xm:sqref>
            </x14:sparkline>
            <x14:sparkline>
              <xm:f>'WEB English'!H121:I121</xm:f>
              <xm:sqref>K121</xm:sqref>
            </x14:sparkline>
            <x14:sparkline>
              <xm:f>'WEB English'!H120:I120</xm:f>
              <xm:sqref>K120</xm:sqref>
            </x14:sparkline>
            <x14:sparkline>
              <xm:f>'WEB English'!H119:I119</xm:f>
              <xm:sqref>K119</xm:sqref>
            </x14:sparkline>
            <x14:sparkline>
              <xm:f>'WEB English'!H118:I118</xm:f>
              <xm:sqref>K118</xm:sqref>
            </x14:sparkline>
            <x14:sparkline>
              <xm:f>'WEB English'!H117:I117</xm:f>
              <xm:sqref>K117</xm:sqref>
            </x14:sparkline>
            <x14:sparkline>
              <xm:f>'WEB English'!H116:I116</xm:f>
              <xm:sqref>K116</xm:sqref>
            </x14:sparkline>
          </x14:sparklines>
        </x14:sparklineGroup>
        <x14:sparklineGroup manualMax="0" manualMin="0" type="column" displayEmptyCellsAs="gap" xr2:uid="{00000000-0003-0000-0000-000065000000}">
          <x14:colorSeries theme="8" tint="-0.249977111117893"/>
          <x14:colorNegative theme="9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'WEB English'!G77:G77</xm:f>
              <xm:sqref>K77</xm:sqref>
            </x14:sparkline>
          </x14:sparklines>
        </x14:sparklineGroup>
        <x14:sparklineGroup manualMax="0" manualMin="0" type="column" displayEmptyCellsAs="gap" xr2:uid="{00000000-0003-0000-0000-000064000000}">
          <x14:colorSeries theme="8" tint="-0.249977111117893"/>
          <x14:colorNegative theme="9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'WEB English'!G72:G72</xm:f>
              <xm:sqref>K72</xm:sqref>
            </x14:sparkline>
          </x14:sparklines>
        </x14:sparklineGroup>
        <x14:sparklineGroup manualMax="0" manualMin="0" type="column" displayEmptyCellsAs="gap" xr2:uid="{00000000-0003-0000-0000-000063000000}">
          <x14:colorSeries theme="8" tint="-0.249977111117893"/>
          <x14:colorNegative theme="9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'WEB English'!G66:G66</xm:f>
              <xm:sqref>K66</xm:sqref>
            </x14:sparkline>
          </x14:sparklines>
        </x14:sparklineGroup>
        <x14:sparklineGroup manualMax="0" manualMin="0" type="column" displayEmptyCellsAs="gap" xr2:uid="{00000000-0003-0000-0000-000062000000}">
          <x14:colorSeries theme="8" tint="-0.249977111117893"/>
          <x14:colorNegative theme="9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sqref>K35</xm:sqref>
            </x14:sparkline>
            <x14:sparkline>
              <xm:sqref>K36</xm:sqref>
            </x14:sparkline>
          </x14:sparklines>
        </x14:sparklineGroup>
        <x14:sparklineGroup manualMax="0" manualMin="0" type="column" displayEmptyCellsAs="gap" xr2:uid="{00000000-0003-0000-0000-000061000000}">
          <x14:colorSeries theme="8" tint="-0.249977111117893"/>
          <x14:colorNegative theme="9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sqref>K92</xm:sqref>
            </x14:sparkline>
            <x14:sparkline>
              <xm:sqref>K93</xm:sqref>
            </x14:sparkline>
          </x14:sparklines>
        </x14:sparklineGroup>
        <x14:sparklineGroup manualMax="0" manualMin="0" type="column" displayEmptyCellsAs="gap" xr2:uid="{00000000-0003-0000-0000-00005F000000}">
          <x14:colorSeries theme="8" tint="-0.249977111117893"/>
          <x14:colorNegative theme="9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'WEB English'!G137:G137</xm:f>
              <xm:sqref>K137</xm:sqref>
            </x14:sparkline>
          </x14:sparklines>
        </x14:sparklineGroup>
        <x14:sparklineGroup manualMax="0" manualMin="0" type="column" displayEmptyCellsAs="gap" xr2:uid="{00000000-0003-0000-0000-00005E000000}">
          <x14:colorSeries theme="8" tint="-0.249977111117893"/>
          <x14:colorNegative theme="9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sqref>J84</xm:sqref>
            </x14:sparkline>
            <x14:sparkline>
              <xm:sqref>J85</xm:sqref>
            </x14:sparkline>
          </x14:sparklines>
        </x14:sparklineGroup>
        <x14:sparklineGroup manualMax="0" manualMin="0" displayEmptyCellsAs="gap" markers="1" xr2:uid="{00000000-0003-0000-0000-00005D000000}">
          <x14:colorSeries theme="8"/>
          <x14:colorNegative theme="9"/>
          <x14:colorAxis rgb="FF000000"/>
          <x14:colorMarkers theme="8" tint="-0.249977111117893"/>
          <x14:colorFirst theme="8" tint="-0.249977111117893"/>
          <x14:colorLast theme="8" tint="-0.249977111117893"/>
          <x14:colorHigh theme="8" tint="-0.249977111117893"/>
          <x14:colorLow theme="8" tint="-0.249977111117893"/>
          <x14:sparklines>
            <x14:sparkline>
              <xm:f>'WEB English'!E109:G109</xm:f>
              <xm:sqref>J109</xm:sqref>
            </x14:sparkline>
            <x14:sparkline>
              <xm:f>'WEB English'!E110:G110</xm:f>
              <xm:sqref>J110</xm:sqref>
            </x14:sparkline>
            <x14:sparkline>
              <xm:f>'WEB English'!E111:G111</xm:f>
              <xm:sqref>J111</xm:sqref>
            </x14:sparkline>
            <x14:sparkline>
              <xm:f>'WEB English'!E112:G112</xm:f>
              <xm:sqref>J112</xm:sqref>
            </x14:sparkline>
          </x14:sparklines>
        </x14:sparklineGroup>
        <x14:sparklineGroup manualMax="0" manualMin="0" type="column" displayEmptyCellsAs="gap" xr2:uid="{00000000-0003-0000-0000-00005C000000}">
          <x14:colorSeries theme="8" tint="-0.249977111117893"/>
          <x14:colorNegative theme="9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sqref>J73</xm:sqref>
            </x14:sparkline>
            <x14:sparkline>
              <xm:sqref>J74</xm:sqref>
            </x14:sparkline>
          </x14:sparklines>
        </x14:sparklineGroup>
        <x14:sparklineGroup manualMax="0" manualMin="0" displayEmptyCellsAs="gap" high="1" low="1" first="1" negative="1" xr2:uid="{00000000-0003-0000-0000-00005A000000}">
          <x14:colorSeries theme="9" tint="-0.249977111117893"/>
          <x14:colorNegative theme="4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'WEB English'!H76:I76</xm:f>
              <xm:sqref>K76</xm:sqref>
            </x14:sparkline>
            <x14:sparkline>
              <xm:f>'WEB English'!H75:I75</xm:f>
              <xm:sqref>K75</xm:sqref>
            </x14:sparkline>
          </x14:sparklines>
        </x14:sparklineGroup>
        <x14:sparklineGroup manualMax="0" manualMin="0" displayEmptyCellsAs="gap" high="1" low="1" first="1" negative="1" xr2:uid="{00000000-0003-0000-0000-000057000000}">
          <x14:colorSeries theme="9" tint="-0.249977111117893"/>
          <x14:colorNegative theme="4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'WEB English'!H82:I82</xm:f>
              <xm:sqref>K82</xm:sqref>
            </x14:sparkline>
            <x14:sparkline>
              <xm:f>'WEB English'!H81:I81</xm:f>
              <xm:sqref>K81</xm:sqref>
            </x14:sparkline>
            <x14:sparkline>
              <xm:f>'WEB English'!H80:I80</xm:f>
              <xm:sqref>K80</xm:sqref>
            </x14:sparkline>
          </x14:sparklines>
        </x14:sparklineGroup>
        <x14:sparklineGroup manualMax="0" manualMin="0" displayEmptyCellsAs="gap" markers="1" xr2:uid="{00000000-0003-0000-0000-000056000000}">
          <x14:colorSeries theme="8"/>
          <x14:colorNegative theme="9"/>
          <x14:colorAxis rgb="FF000000"/>
          <x14:colorMarkers theme="8" tint="-0.249977111117893"/>
          <x14:colorFirst theme="8" tint="-0.249977111117893"/>
          <x14:colorLast theme="8" tint="-0.249977111117893"/>
          <x14:colorHigh theme="8" tint="-0.249977111117893"/>
          <x14:colorLow theme="8" tint="-0.249977111117893"/>
          <x14:sparklines>
            <x14:sparkline>
              <xm:f>'WEB English'!E80:G80</xm:f>
              <xm:sqref>J80</xm:sqref>
            </x14:sparkline>
            <x14:sparkline>
              <xm:f>'WEB English'!E81:G81</xm:f>
              <xm:sqref>J81</xm:sqref>
            </x14:sparkline>
            <x14:sparkline>
              <xm:f>'WEB English'!E82:G82</xm:f>
              <xm:sqref>J82</xm:sqref>
            </x14:sparkline>
          </x14:sparklines>
        </x14:sparklineGroup>
        <x14:sparklineGroup manualMax="0" manualMin="0" type="column" displayEmptyCellsAs="gap" xr2:uid="{00000000-0003-0000-0000-000055000000}">
          <x14:colorSeries theme="8" tint="-0.249977111117893"/>
          <x14:colorNegative theme="9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sqref>K47</xm:sqref>
            </x14:sparkline>
          </x14:sparklines>
        </x14:sparklineGroup>
        <x14:sparklineGroup manualMax="0" manualMin="0" type="column" displayEmptyCellsAs="gap" xr2:uid="{00000000-0003-0000-0000-000054000000}">
          <x14:colorSeries theme="8" tint="-0.249977111117893"/>
          <x14:colorNegative theme="9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sqref>J78</xm:sqref>
            </x14:sparkline>
            <x14:sparkline>
              <xm:sqref>J79</xm:sqref>
            </x14:sparkline>
          </x14:sparklines>
        </x14:sparklineGroup>
        <x14:sparklineGroup manualMax="0" manualMin="0" type="column" displayEmptyCellsAs="gap" xr2:uid="{00000000-0003-0000-0000-000053000000}">
          <x14:colorSeries theme="3"/>
          <x14:colorNegative theme="4"/>
          <x14:colorAxis rgb="FF000000"/>
          <x14:colorMarkers theme="9"/>
          <x14:colorFirst theme="5"/>
          <x14:colorLast theme="6"/>
          <x14:colorHigh theme="7"/>
          <x14:colorLow theme="8"/>
          <x14:sparklines>
            <x14:sparkline>
              <xm:f>'WEB English'!F27:G27</xm:f>
              <xm:sqref>J27</xm:sqref>
            </x14:sparkline>
          </x14:sparklines>
        </x14:sparklineGroup>
        <x14:sparklineGroup manualMax="0" manualMin="0" type="column" displayEmptyCellsAs="gap" xr2:uid="{00000000-0003-0000-0000-000052000000}">
          <x14:colorSeries theme="8" tint="-0.249977111117893"/>
          <x14:colorNegative theme="9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sqref>J59</xm:sqref>
            </x14:sparkline>
            <x14:sparkline>
              <xm:sqref>J60</xm:sqref>
            </x14:sparkline>
          </x14:sparklines>
        </x14:sparklineGroup>
        <x14:sparklineGroup manualMax="0" manualMin="0" displayEmptyCellsAs="gap" markers="1" xr2:uid="{00000000-0003-0000-0000-000051000000}">
          <x14:colorSeries theme="8"/>
          <x14:colorNegative theme="9"/>
          <x14:colorAxis rgb="FF000000"/>
          <x14:colorMarkers theme="8" tint="-0.249977111117893"/>
          <x14:colorFirst theme="8" tint="-0.249977111117893"/>
          <x14:colorLast theme="8" tint="-0.249977111117893"/>
          <x14:colorHigh theme="8" tint="-0.249977111117893"/>
          <x14:colorLow theme="8" tint="-0.249977111117893"/>
          <x14:sparklines>
            <x14:sparkline>
              <xm:f>'WEB English'!E61:G61</xm:f>
              <xm:sqref>J61</xm:sqref>
            </x14:sparkline>
            <x14:sparkline>
              <xm:f>'WEB English'!E62:G62</xm:f>
              <xm:sqref>J62</xm:sqref>
            </x14:sparkline>
            <x14:sparkline>
              <xm:f>'WEB English'!E63:G63</xm:f>
              <xm:sqref>J63</xm:sqref>
            </x14:sparkline>
            <x14:sparkline>
              <xm:f>'WEB English'!E64:G64</xm:f>
              <xm:sqref>J64</xm:sqref>
            </x14:sparkline>
            <x14:sparkline>
              <xm:f>'WEB English'!E65:G65</xm:f>
              <xm:sqref>J65</xm:sqref>
            </x14:sparkline>
          </x14:sparklines>
        </x14:sparklineGroup>
        <x14:sparklineGroup manualMax="0" manualMin="0" type="column" displayEmptyCellsAs="gap" xr2:uid="{00000000-0003-0000-0000-000050000000}">
          <x14:colorSeries theme="8" tint="-0.249977111117893"/>
          <x14:colorNegative theme="9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sqref>J92</xm:sqref>
            </x14:sparkline>
            <x14:sparkline>
              <xm:sqref>J93</xm:sqref>
            </x14:sparkline>
          </x14:sparklines>
        </x14:sparklineGroup>
        <x14:sparklineGroup manualMax="0" manualMin="0" displayEmptyCellsAs="gap" markers="1" xr2:uid="{10301446-F29C-45F4-BA29-91349D099288}">
          <x14:colorSeries theme="8"/>
          <x14:colorNegative theme="9"/>
          <x14:colorAxis rgb="FF000000"/>
          <x14:colorMarkers theme="8" tint="-0.249977111117893"/>
          <x14:colorFirst theme="8" tint="-0.249977111117893"/>
          <x14:colorLast theme="8" tint="-0.249977111117893"/>
          <x14:colorHigh theme="8" tint="-0.249977111117893"/>
          <x14:colorLow theme="8" tint="-0.249977111117893"/>
          <x14:sparklines>
            <x14:sparkline>
              <xm:f>'WEB English'!E105:G105</xm:f>
              <xm:sqref>J105</xm:sqref>
            </x14:sparkline>
          </x14:sparklines>
        </x14:sparklineGroup>
        <x14:sparklineGroup manualMax="0" manualMin="0" displayEmptyCellsAs="gap" high="1" low="1" first="1" negative="1" xr2:uid="{00000000-0003-0000-0000-00004E000000}">
          <x14:colorSeries theme="9" tint="-0.249977111117893"/>
          <x14:colorNegative theme="4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'WEB English'!H90:I90</xm:f>
              <xm:sqref>K90</xm:sqref>
            </x14:sparkline>
            <x14:sparkline>
              <xm:f>'WEB English'!H89:I89</xm:f>
              <xm:sqref>K89</xm:sqref>
            </x14:sparkline>
            <x14:sparkline>
              <xm:f>'WEB English'!H88:I88</xm:f>
              <xm:sqref>K88</xm:sqref>
            </x14:sparkline>
            <x14:sparkline>
              <xm:f>'WEB English'!H87:I87</xm:f>
              <xm:sqref>K87</xm:sqref>
            </x14:sparkline>
            <x14:sparkline>
              <xm:f>'WEB English'!H86:I86</xm:f>
              <xm:sqref>K86</xm:sqref>
            </x14:sparkline>
          </x14:sparklines>
        </x14:sparklineGroup>
        <x14:sparklineGroup manualMax="0" manualMin="0" type="column" displayEmptyCellsAs="gap" xr2:uid="{00000000-0003-0000-0000-00004D000000}">
          <x14:colorSeries theme="8" tint="-0.249977111117893"/>
          <x14:colorNegative theme="9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sqref>J107</xm:sqref>
            </x14:sparkline>
            <x14:sparkline>
              <xm:sqref>J108</xm:sqref>
            </x14:sparkline>
          </x14:sparklines>
        </x14:sparklineGroup>
        <x14:sparklineGroup manualMax="0" manualMin="0" type="column" displayEmptyCellsAs="gap" xr2:uid="{00000000-0003-0000-0000-000047000000}">
          <x14:colorSeries theme="8" tint="-0.249977111117893"/>
          <x14:colorNegative theme="9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'WEB English'!F137:G137</xm:f>
              <xm:sqref>J137</xm:sqref>
            </x14:sparkline>
          </x14:sparklines>
        </x14:sparklineGroup>
        <x14:sparklineGroup manualMax="0" manualMin="0" type="column" displayEmptyCellsAs="gap" xr2:uid="{00000000-0003-0000-0000-000046000000}">
          <x14:colorSeries theme="8" tint="-0.249977111117893"/>
          <x14:colorNegative theme="9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'WEB English'!F72:G72</xm:f>
              <xm:sqref>J72</xm:sqref>
            </x14:sparkline>
          </x14:sparklines>
        </x14:sparklineGroup>
        <x14:sparklineGroup manualMax="0" manualMin="0" type="column" displayEmptyCellsAs="gap" xr2:uid="{00000000-0003-0000-0000-000045000000}">
          <x14:colorSeries theme="8" tint="-0.249977111117893"/>
          <x14:colorNegative theme="9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'WEB English'!F66:G66</xm:f>
              <xm:sqref>J66</xm:sqref>
            </x14:sparkline>
          </x14:sparklines>
        </x14:sparklineGroup>
        <x14:sparklineGroup manualMax="0" manualMin="0" type="column" displayEmptyCellsAs="gap" xr2:uid="{00000000-0003-0000-0000-000043000000}">
          <x14:colorSeries theme="8" tint="-0.249977111117893"/>
          <x14:colorNegative theme="9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'WEB English'!F77:G77</xm:f>
              <xm:sqref>J77</xm:sqref>
            </x14:sparkline>
          </x14:sparklines>
        </x14:sparklineGroup>
        <x14:sparklineGroup manualMax="0" manualMin="0" displayEmptyCellsAs="gap" high="1" low="1" first="1" negative="1" xr2:uid="{00000000-0003-0000-0000-00003F000000}">
          <x14:colorSeries theme="9" tint="-0.249977111117893"/>
          <x14:colorNegative theme="4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'WEB English'!H61:I61</xm:f>
              <xm:sqref>K61</xm:sqref>
            </x14:sparkline>
            <x14:sparkline>
              <xm:f>'WEB English'!H62:I62</xm:f>
              <xm:sqref>K62</xm:sqref>
            </x14:sparkline>
            <x14:sparkline>
              <xm:f>'WEB English'!H63:I63</xm:f>
              <xm:sqref>K63</xm:sqref>
            </x14:sparkline>
            <x14:sparkline>
              <xm:f>'WEB English'!H64:I64</xm:f>
              <xm:sqref>K64</xm:sqref>
            </x14:sparkline>
            <x14:sparkline>
              <xm:f>'WEB English'!H65:I65</xm:f>
              <xm:sqref>K65</xm:sqref>
            </x14:sparkline>
          </x14:sparklines>
        </x14:sparklineGroup>
        <x14:sparklineGroup manualMax="0" manualMin="0" type="column" displayEmptyCellsAs="gap" xr2:uid="{00000000-0003-0000-0000-00003E000000}">
          <x14:colorSeries theme="8" tint="-0.249977111117893"/>
          <x14:colorNegative theme="9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sqref>J28</xm:sqref>
            </x14:sparkline>
            <x14:sparkline>
              <xm:sqref>J91</xm:sqref>
            </x14:sparkline>
          </x14:sparklines>
        </x14:sparklineGroup>
        <x14:sparklineGroup manualMax="0" manualMin="0" type="column" displayEmptyCellsAs="gap" xr2:uid="{00000000-0003-0000-0000-00003D000000}">
          <x14:colorSeries theme="8" tint="-0.249977111117893"/>
          <x14:colorNegative theme="9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sqref>J123</xm:sqref>
            </x14:sparkline>
          </x14:sparklines>
        </x14:sparklineGroup>
        <x14:sparklineGroup manualMax="0" manualMin="0" type="column" displayEmptyCellsAs="gap" xr2:uid="{00000000-0003-0000-0000-000036000000}">
          <x14:colorSeries theme="8" tint="-0.249977111117893"/>
          <x14:colorNegative theme="9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sqref>J47</xm:sqref>
            </x14:sparkline>
          </x14:sparklines>
        </x14:sparklineGroup>
        <x14:sparklineGroup manualMax="0" manualMin="0" type="column" displayEmptyCellsAs="gap" xr2:uid="{00000000-0003-0000-0000-000035000000}">
          <x14:colorSeries theme="8" tint="-0.249977111117893"/>
          <x14:colorNegative theme="9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sqref>K41</xm:sqref>
            </x14:sparkline>
            <x14:sparkline>
              <xm:sqref>K42</xm:sqref>
            </x14:sparkline>
          </x14:sparklines>
        </x14:sparklineGroup>
        <x14:sparklineGroup manualMax="0" manualMin="0" displayEmptyCellsAs="gap" high="1" low="1" first="1" negative="1" xr2:uid="{00000000-0003-0000-0000-000034000000}">
          <x14:colorSeries theme="9" tint="-0.249977111117893"/>
          <x14:colorNegative theme="4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'WEB English'!H46:I46</xm:f>
              <xm:sqref>K46</xm:sqref>
            </x14:sparkline>
            <x14:sparkline>
              <xm:f>'WEB English'!H45:I45</xm:f>
              <xm:sqref>K45</xm:sqref>
            </x14:sparkline>
            <x14:sparkline>
              <xm:f>'WEB English'!H44:I44</xm:f>
              <xm:sqref>K44</xm:sqref>
            </x14:sparkline>
            <x14:sparkline>
              <xm:f>'WEB English'!H43:I43</xm:f>
              <xm:sqref>K43</xm:sqref>
            </x14:sparkline>
          </x14:sparklines>
        </x14:sparklineGroup>
        <x14:sparklineGroup manualMax="0" manualMin="0" displayEmptyCellsAs="gap" high="1" low="1" first="1" negative="1" xr2:uid="{00000000-0003-0000-0000-000033000000}">
          <x14:colorSeries theme="9" tint="-0.249977111117893"/>
          <x14:colorNegative theme="4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'WEB English'!H29:I29</xm:f>
              <xm:sqref>K29</xm:sqref>
            </x14:sparkline>
            <x14:sparkline>
              <xm:f>'WEB English'!H30:I30</xm:f>
              <xm:sqref>K30</xm:sqref>
            </x14:sparkline>
            <x14:sparkline>
              <xm:f>'WEB English'!H31:I31</xm:f>
              <xm:sqref>K31</xm:sqref>
            </x14:sparkline>
            <x14:sparkline>
              <xm:f>'WEB English'!H32:I32</xm:f>
              <xm:sqref>K32</xm:sqref>
            </x14:sparkline>
          </x14:sparklines>
        </x14:sparklineGroup>
        <x14:sparklineGroup manualMax="0" manualMin="0" type="column" displayEmptyCellsAs="gap" xr2:uid="{00000000-0003-0000-0000-000032000000}">
          <x14:colorSeries theme="3"/>
          <x14:colorNegative theme="4"/>
          <x14:colorAxis rgb="FF000000"/>
          <x14:colorMarkers theme="9"/>
          <x14:colorFirst theme="5"/>
          <x14:colorLast theme="6"/>
          <x14:colorHigh theme="7"/>
          <x14:colorLow theme="8"/>
          <x14:sparklines>
            <x14:sparkline>
              <xm:f>'WEB English'!G27:G27</xm:f>
              <xm:sqref>K27</xm:sqref>
            </x14:sparkline>
          </x14:sparklines>
        </x14:sparklineGroup>
        <x14:sparklineGroup manualMax="0" manualMin="0" displayEmptyCellsAs="gap" markers="1" xr2:uid="{DC698393-DF8B-44BB-8B0A-1C327FC79744}">
          <x14:colorSeries theme="8"/>
          <x14:colorNegative theme="9"/>
          <x14:colorAxis rgb="FF000000"/>
          <x14:colorMarkers theme="8" tint="-0.249977111117893"/>
          <x14:colorFirst theme="8" tint="-0.249977111117893"/>
          <x14:colorLast theme="8" tint="-0.249977111117893"/>
          <x14:colorHigh theme="8" tint="-0.249977111117893"/>
          <x14:colorLow theme="8" tint="-0.249977111117893"/>
          <x14:sparklines>
            <x14:sparkline>
              <xm:f>'WEB English'!E19:G19</xm:f>
              <xm:sqref>K19</xm:sqref>
            </x14:sparkline>
          </x14:sparklines>
        </x14:sparklineGroup>
        <x14:sparklineGroup manualMax="0" manualMin="0" type="column" displayEmptyCellsAs="gap" xr2:uid="{00000000-0003-0000-0000-00002F000000}">
          <x14:colorSeries theme="8" tint="-0.249977111117893"/>
          <x14:colorNegative theme="9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sqref>J114</xm:sqref>
            </x14:sparkline>
            <x14:sparkline>
              <xm:sqref>J115</xm:sqref>
            </x14:sparkline>
          </x14:sparklines>
        </x14:sparklineGroup>
        <x14:sparklineGroup manualMax="0" manualMin="0" displayEmptyCellsAs="gap" markers="1" xr2:uid="{9068FF7B-DC9B-4981-9F00-88973686CC74}">
          <x14:colorSeries theme="8"/>
          <x14:colorNegative theme="9"/>
          <x14:colorAxis rgb="FF000000"/>
          <x14:colorMarkers theme="8" tint="-0.249977111117893"/>
          <x14:colorFirst theme="8" tint="-0.249977111117893"/>
          <x14:colorLast theme="8" tint="-0.249977111117893"/>
          <x14:colorHigh theme="8" tint="-0.249977111117893"/>
          <x14:colorLow theme="8" tint="-0.249977111117893"/>
          <x14:sparklines>
            <x14:sparkline>
              <xm:f>'WEB English'!E21:G21</xm:f>
              <xm:sqref>K21</xm:sqref>
            </x14:sparkline>
          </x14:sparklines>
        </x14:sparklineGroup>
        <x14:sparklineGroup manualMax="0" manualMin="0" displayEmptyCellsAs="gap" low="1" negative="1" xr2:uid="{00000000-0003-0000-0000-00002A000000}">
          <x14:colorSeries theme="3"/>
          <x14:colorNegative theme="9"/>
          <x14:colorAxis rgb="FF000000"/>
          <x14:colorMarkers theme="8"/>
          <x14:colorFirst theme="4"/>
          <x14:colorLast theme="5"/>
          <x14:colorHigh theme="6"/>
          <x14:colorLow theme="7"/>
          <x14:sparklines>
            <x14:sparkline>
              <xm:f>'WEB English'!I127:I127</xm:f>
              <xm:sqref>L127</xm:sqref>
            </x14:sparkline>
          </x14:sparklines>
        </x14:sparklineGroup>
        <x14:sparklineGroup manualMax="0" manualMin="0" displayEmptyCellsAs="gap" markers="1" xr2:uid="{3E7BDE50-8542-49E2-8F9D-CB838D0E2BFA}">
          <x14:colorSeries theme="8"/>
          <x14:colorNegative theme="9"/>
          <x14:colorAxis rgb="FF000000"/>
          <x14:colorMarkers theme="8" tint="-0.249977111117893"/>
          <x14:colorFirst theme="8" tint="-0.249977111117893"/>
          <x14:colorLast theme="8" tint="-0.249977111117893"/>
          <x14:colorHigh theme="8" tint="-0.249977111117893"/>
          <x14:colorLow theme="8" tint="-0.249977111117893"/>
          <x14:sparklines>
            <x14:sparkline>
              <xm:f>'WEB English'!E69:G69</xm:f>
              <xm:sqref>J69</xm:sqref>
            </x14:sparkline>
            <x14:sparkline>
              <xm:f>'WEB English'!E70:G70</xm:f>
              <xm:sqref>J70</xm:sqref>
            </x14:sparkline>
            <x14:sparkline>
              <xm:f>'WEB English'!E71:G71</xm:f>
              <xm:sqref>J71</xm:sqref>
            </x14:sparkline>
          </x14:sparklines>
        </x14:sparklineGroup>
        <x14:sparklineGroup manualMax="0" manualMin="0" displayEmptyCellsAs="gap" high="1" low="1" first="1" negative="1" xr2:uid="{00000000-0003-0000-0000-000028000000}">
          <x14:colorSeries theme="9" tint="-0.249977111117893"/>
          <x14:colorNegative theme="4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'WEB English'!H109:I109</xm:f>
              <xm:sqref>K109</xm:sqref>
            </x14:sparkline>
            <x14:sparkline>
              <xm:f>'WEB English'!H110:I110</xm:f>
              <xm:sqref>K110</xm:sqref>
            </x14:sparkline>
            <x14:sparkline>
              <xm:f>'WEB English'!H111:I111</xm:f>
              <xm:sqref>K111</xm:sqref>
            </x14:sparkline>
            <x14:sparkline>
              <xm:f>'WEB English'!H112:I112</xm:f>
              <xm:sqref>K112</xm:sqref>
            </x14:sparkline>
          </x14:sparklines>
        </x14:sparklineGroup>
        <x14:sparklineGroup manualMax="0" manualMin="0" type="column" displayEmptyCellsAs="gap" xr2:uid="{00000000-0003-0000-0000-000027000000}">
          <x14:colorSeries theme="8" tint="-0.249977111117893"/>
          <x14:colorNegative theme="9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sqref>J124</xm:sqref>
            </x14:sparkline>
            <x14:sparkline>
              <xm:sqref>J125</xm:sqref>
            </x14:sparkline>
          </x14:sparklines>
        </x14:sparklineGroup>
        <x14:sparklineGroup manualMax="0" manualMin="0" type="column" displayEmptyCellsAs="gap" xr2:uid="{00000000-0003-0000-0000-000026000000}">
          <x14:colorSeries theme="8" tint="-0.249977111117893"/>
          <x14:colorNegative theme="9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sqref>J130</xm:sqref>
            </x14:sparkline>
            <x14:sparkline>
              <xm:sqref>J40</xm:sqref>
            </x14:sparkline>
          </x14:sparklines>
        </x14:sparklineGroup>
        <x14:sparklineGroup manualMax="0" manualMin="0" type="column" displayEmptyCellsAs="gap" xr2:uid="{00000000-0003-0000-0000-000025000000}">
          <x14:colorSeries theme="8" tint="-0.249977111117893"/>
          <x14:colorNegative theme="9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sqref>K28</xm:sqref>
            </x14:sparkline>
            <x14:sparkline>
              <xm:sqref>K91</xm:sqref>
            </x14:sparkline>
          </x14:sparklines>
        </x14:sparklineGroup>
        <x14:sparklineGroup manualMax="0" manualMin="0" displayEmptyCellsAs="gap" markers="1" xr2:uid="{00000000-0003-0000-0000-000023000000}">
          <x14:colorSeries theme="8"/>
          <x14:colorNegative theme="9"/>
          <x14:colorAxis rgb="FF000000"/>
          <x14:colorMarkers theme="8" tint="-0.249977111117893"/>
          <x14:colorFirst theme="8" tint="-0.249977111117893"/>
          <x14:colorLast theme="8" tint="-0.249977111117893"/>
          <x14:colorHigh theme="8" tint="-0.249977111117893"/>
          <x14:colorLow theme="8" tint="-0.249977111117893"/>
          <x14:sparklines>
            <x14:sparkline>
              <xm:f>'WEB English'!E43:G43</xm:f>
              <xm:sqref>J43</xm:sqref>
            </x14:sparkline>
            <x14:sparkline>
              <xm:f>'WEB English'!E44:G44</xm:f>
              <xm:sqref>J44</xm:sqref>
            </x14:sparkline>
            <x14:sparkline>
              <xm:f>'WEB English'!E45:G45</xm:f>
              <xm:sqref>J45</xm:sqref>
            </x14:sparkline>
            <x14:sparkline>
              <xm:f>'WEB English'!E46:G46</xm:f>
              <xm:sqref>J46</xm:sqref>
            </x14:sparkline>
          </x14:sparklines>
        </x14:sparklineGroup>
        <x14:sparklineGroup manualMax="0" manualMin="0" type="column" displayEmptyCellsAs="gap" xr2:uid="{00000000-0003-0000-0000-00001E000000}">
          <x14:colorSeries theme="8" tint="-0.249977111117893"/>
          <x14:colorNegative theme="9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sqref>K130</xm:sqref>
            </x14:sparkline>
            <x14:sparkline>
              <xm:sqref>K40</xm:sqref>
            </x14:sparkline>
          </x14:sparklines>
        </x14:sparklineGroup>
        <x14:sparklineGroup manualMax="0" manualMin="0" type="column" displayEmptyCellsAs="gap" xr2:uid="{00000000-0003-0000-0000-00001B000000}">
          <x14:colorSeries theme="8" tint="-0.249977111117893"/>
          <x14:colorNegative theme="9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sqref>J35</xm:sqref>
            </x14:sparkline>
            <x14:sparkline>
              <xm:sqref>J36</xm:sqref>
            </x14:sparkline>
          </x14:sparklines>
        </x14:sparklineGroup>
        <x14:sparklineGroup manualMax="0" manualMin="0" type="column" displayEmptyCellsAs="gap" xr2:uid="{00000000-0003-0000-0000-000016000000}">
          <x14:colorSeries theme="8" tint="-0.249977111117893"/>
          <x14:colorNegative theme="9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'WEB English'!G106:G106</xm:f>
              <xm:sqref>K106</xm:sqref>
            </x14:sparkline>
          </x14:sparklines>
        </x14:sparklineGroup>
        <x14:sparklineGroup manualMax="0" manualMin="0" displayEmptyCellsAs="gap" markers="1" xr2:uid="{00000000-0003-0000-0000-000014000000}">
          <x14:colorSeries theme="8"/>
          <x14:colorNegative theme="9"/>
          <x14:colorAxis rgb="FF000000"/>
          <x14:colorMarkers theme="8" tint="-0.249977111117893"/>
          <x14:colorFirst theme="8" tint="-0.249977111117893"/>
          <x14:colorLast theme="8" tint="-0.249977111117893"/>
          <x14:colorHigh theme="8" tint="-0.249977111117893"/>
          <x14:colorLow theme="8" tint="-0.249977111117893"/>
          <x14:sparklines>
            <x14:sparkline>
              <xm:f>'WEB English'!E86:G86</xm:f>
              <xm:sqref>J86</xm:sqref>
            </x14:sparkline>
            <x14:sparkline>
              <xm:f>'WEB English'!E87:G87</xm:f>
              <xm:sqref>J87</xm:sqref>
            </x14:sparkline>
            <x14:sparkline>
              <xm:f>'WEB English'!E88:G88</xm:f>
              <xm:sqref>J88</xm:sqref>
            </x14:sparkline>
            <x14:sparkline>
              <xm:f>'WEB English'!E89:G89</xm:f>
              <xm:sqref>J89</xm:sqref>
            </x14:sparkline>
            <x14:sparkline>
              <xm:f>'WEB English'!E90:G90</xm:f>
              <xm:sqref>J90</xm:sqref>
            </x14:sparkline>
          </x14:sparklines>
        </x14:sparklineGroup>
        <x14:sparklineGroup manualMax="0" manualMin="0" type="column" displayEmptyCellsAs="gap" xr2:uid="{00000000-0003-0000-0000-000012000000}">
          <x14:colorSeries theme="8" tint="-0.249977111117893"/>
          <x14:colorNegative theme="9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sqref>K131</xm:sqref>
            </x14:sparkline>
            <x14:sparkline>
              <xm:sqref>K132</xm:sqref>
            </x14:sparkline>
          </x14:sparklines>
        </x14:sparklineGroup>
        <x14:sparklineGroup manualMax="0" manualMin="0" displayEmptyCellsAs="gap" markers="1" xr2:uid="{00000000-0003-0000-0000-000010000000}">
          <x14:colorSeries theme="8"/>
          <x14:colorNegative theme="9"/>
          <x14:colorAxis rgb="FF000000"/>
          <x14:colorMarkers theme="8" tint="-0.249977111117893"/>
          <x14:colorFirst theme="8" tint="-0.249977111117893"/>
          <x14:colorLast theme="8" tint="-0.249977111117893"/>
          <x14:colorHigh theme="8" tint="-0.249977111117893"/>
          <x14:colorLow theme="8" tint="-0.249977111117893"/>
          <x14:sparklines>
            <x14:sparkline>
              <xm:f>'WEB English'!E37:G37</xm:f>
              <xm:sqref>J37</xm:sqref>
            </x14:sparkline>
            <x14:sparkline>
              <xm:f>'WEB English'!E38:G38</xm:f>
              <xm:sqref>J38</xm:sqref>
            </x14:sparkline>
            <x14:sparkline>
              <xm:f>'WEB English'!E39:G39</xm:f>
              <xm:sqref>J39</xm:sqref>
            </x14:sparkline>
          </x14:sparklines>
        </x14:sparklineGroup>
        <x14:sparklineGroup manualMax="0" manualMin="0" type="column" displayEmptyCellsAs="gap" xr2:uid="{00000000-0003-0000-0000-00000F000000}">
          <x14:colorSeries theme="3"/>
          <x14:colorNegative theme="4"/>
          <x14:colorAxis rgb="FF000000"/>
          <x14:colorMarkers theme="9"/>
          <x14:colorFirst theme="5"/>
          <x14:colorLast theme="6"/>
          <x14:colorHigh theme="7"/>
          <x14:colorLow theme="8"/>
          <x14:sparklines>
            <x14:sparkline>
              <xm:f>'WEB English'!F17:G17</xm:f>
              <xm:sqref>K17</xm:sqref>
            </x14:sparkline>
          </x14:sparklines>
        </x14:sparklineGroup>
        <x14:sparklineGroup manualMax="0" manualMin="0" type="column" displayEmptyCellsAs="gap" xr2:uid="{00000000-0003-0000-0000-00000E000000}">
          <x14:colorSeries theme="8" tint="-0.249977111117893"/>
          <x14:colorNegative theme="9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sqref>K18</xm:sqref>
            </x14:sparkline>
          </x14:sparklines>
        </x14:sparklineGroup>
        <x14:sparklineGroup manualMax="0" manualMin="0" type="column" displayEmptyCellsAs="gap" xr2:uid="{00000000-0003-0000-0000-00000D000000}">
          <x14:colorSeries theme="8" tint="-0.249977111117893"/>
          <x14:colorNegative theme="9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sqref>K73</xm:sqref>
            </x14:sparkline>
            <x14:sparkline>
              <xm:sqref>K74</xm:sqref>
            </x14:sparkline>
          </x14:sparklines>
        </x14:sparklineGroup>
        <x14:sparklineGroup manualMax="0" manualMin="0" type="column" displayEmptyCellsAs="gap" xr2:uid="{00000000-0003-0000-0000-00000B000000}">
          <x14:colorSeries theme="8" tint="-0.249977111117893"/>
          <x14:colorNegative theme="9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sqref>J67</xm:sqref>
            </x14:sparkline>
            <x14:sparkline>
              <xm:sqref>J68</xm:sqref>
            </x14:sparkline>
          </x14:sparklines>
        </x14:sparklineGroup>
        <x14:sparklineGroup manualMax="0" manualMin="0" type="column" displayEmptyCellsAs="gap" xr2:uid="{00000000-0003-0000-0000-00000A000000}">
          <x14:colorSeries theme="8" tint="-0.249977111117893"/>
          <x14:colorNegative theme="9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sqref>J41</xm:sqref>
            </x14:sparkline>
            <x14:sparkline>
              <xm:sqref>J42</xm:sqref>
            </x14:sparkline>
          </x14:sparklines>
        </x14:sparklineGroup>
        <x14:sparklineGroup manualMax="0" manualMin="0" type="column" displayEmptyCellsAs="gap" xr2:uid="{00000000-0003-0000-0000-000008000000}">
          <x14:colorSeries theme="8" tint="-0.249977111117893"/>
          <x14:colorNegative theme="9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sqref>J131</xm:sqref>
            </x14:sparkline>
            <x14:sparkline>
              <xm:sqref>J132</xm:sqref>
            </x14:sparkline>
          </x14:sparklines>
        </x14:sparklineGroup>
        <x14:sparklineGroup manualMax="0" manualMin="0" type="column" displayEmptyCellsAs="gap" xr2:uid="{00000000-0003-0000-0000-000006000000}">
          <x14:colorSeries theme="3"/>
          <x14:colorNegative theme="4"/>
          <x14:colorAxis rgb="FF000000"/>
          <x14:colorMarkers theme="9"/>
          <x14:colorFirst theme="5"/>
          <x14:colorLast theme="6"/>
          <x14:colorHigh theme="7"/>
          <x14:colorLow theme="8"/>
          <x14:sparklines>
            <x14:sparkline>
              <xm:f>'WEB English'!F10:G10</xm:f>
              <xm:sqref>K10</xm:sqref>
            </x14:sparkline>
          </x14:sparklines>
        </x14:sparklineGroup>
        <x14:sparklineGroup manualMax="0" manualMin="0" type="column" displayEmptyCellsAs="gap" xr2:uid="{C86A8A3E-CB06-4C57-931D-7A8C0B8D69E1}">
          <x14:colorSeries theme="3"/>
          <x14:colorNegative theme="4"/>
          <x14:colorAxis rgb="FF000000"/>
          <x14:colorMarkers theme="9"/>
          <x14:colorFirst theme="5"/>
          <x14:colorLast theme="6"/>
          <x14:colorHigh theme="7"/>
          <x14:colorLow theme="8"/>
          <x14:sparklines>
            <x14:sparkline>
              <xm:f>'WEB English'!G33:G33</xm:f>
              <xm:sqref>K33</xm:sqref>
            </x14:sparkline>
          </x14:sparklines>
        </x14:sparklineGroup>
        <x14:sparklineGroup manualMax="0" manualMin="0" type="column" displayEmptyCellsAs="gap" xr2:uid="{D2FEDB36-6A86-412E-B019-C7B9DBFE7F2E}">
          <x14:colorSeries theme="3"/>
          <x14:colorNegative theme="4"/>
          <x14:colorAxis rgb="FF000000"/>
          <x14:colorMarkers theme="9"/>
          <x14:colorFirst theme="5"/>
          <x14:colorLast theme="6"/>
          <x14:colorHigh theme="7"/>
          <x14:colorLow theme="8"/>
          <x14:sparklines>
            <x14:sparkline>
              <xm:f>'WEB English'!F33:G33</xm:f>
              <xm:sqref>J33</xm:sqref>
            </x14:sparkline>
          </x14:sparklines>
        </x14:sparklineGroup>
        <x14:sparklineGroup manualMax="0" manualMin="0" type="column" displayEmptyCellsAs="gap" markers="1" xr2:uid="{0EAC0D7F-0AAC-4067-8131-BE9FCA3B5E43}">
          <x14:colorSeries theme="8" tint="-0.499984740745262"/>
          <x14:colorNegative theme="9"/>
          <x14:colorAxis rgb="FF000000"/>
          <x14:colorMarkers theme="8" tint="-0.249977111117893"/>
          <x14:colorFirst theme="8" tint="-0.249977111117893"/>
          <x14:colorLast theme="8" tint="-0.249977111117893"/>
          <x14:colorHigh theme="8" tint="-0.249977111117893"/>
          <x14:colorLow theme="8" tint="-0.249977111117893"/>
          <x14:sparklines>
            <x14:sparkline>
              <xm:f>'WEB English'!E12:G12</xm:f>
              <xm:sqref>K12</xm:sqref>
            </x14:sparkline>
            <x14:sparkline>
              <xm:f>'WEB English'!E13:G13</xm:f>
              <xm:sqref>K13</xm:sqref>
            </x14:sparkline>
            <x14:sparkline>
              <xm:f>'WEB English'!E14:G14</xm:f>
              <xm:sqref>K14</xm:sqref>
            </x14:sparkline>
            <x14:sparkline>
              <xm:f>'WEB English'!E15:G15</xm:f>
              <xm:sqref>K15</xm:sqref>
            </x14:sparkline>
          </x14:sparklines>
        </x14:sparklineGroup>
        <x14:sparklineGroup manualMax="0" manualMin="0" type="column" displayEmptyCellsAs="gap" xr2:uid="{BEEA5D6A-3CB7-4A6B-A437-B67E8FD6EF73}">
          <x14:colorSeries theme="8" tint="-0.249977111117893"/>
          <x14:colorNegative theme="9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sqref>K11</xm:sqref>
            </x14:sparkline>
          </x14:sparklines>
        </x14:sparklineGroup>
        <x14:sparklineGroup manualMax="0" manualMin="0" displayEmptyCellsAs="gap" markers="1" xr2:uid="{00000000-0003-0000-0000-000000000000}">
          <x14:colorSeries theme="8"/>
          <x14:colorNegative theme="9"/>
          <x14:colorAxis rgb="FF000000"/>
          <x14:colorMarkers theme="8" tint="-0.249977111117893"/>
          <x14:colorFirst theme="8" tint="-0.249977111117893"/>
          <x14:colorLast theme="8" tint="-0.249977111117893"/>
          <x14:colorHigh theme="8" tint="-0.249977111117893"/>
          <x14:colorLow theme="8" tint="-0.249977111117893"/>
          <x14:sparklines>
            <x14:sparkline>
              <xm:f>'WEB English'!E75:G75</xm:f>
              <xm:sqref>J75</xm:sqref>
            </x14:sparkline>
            <x14:sparkline>
              <xm:f>'WEB English'!E76:G76</xm:f>
              <xm:sqref>J76</xm:sqref>
            </x14:sparkline>
          </x14:sparklines>
        </x14:sparklineGroup>
        <x14:sparklineGroup manualMax="0" manualMin="0" displayEmptyCellsAs="gap" markers="1" xr2:uid="{4C11DD76-7E7C-4C26-97D1-73778BD46A78}">
          <x14:colorSeries theme="8"/>
          <x14:colorNegative theme="9"/>
          <x14:colorAxis rgb="FF000000"/>
          <x14:colorMarkers theme="8" tint="-0.249977111117893"/>
          <x14:colorFirst theme="8" tint="-0.249977111117893"/>
          <x14:colorLast theme="8" tint="-0.249977111117893"/>
          <x14:colorHigh theme="8" tint="-0.249977111117893"/>
          <x14:colorLow theme="8" tint="-0.249977111117893"/>
          <x14:sparklines>
            <x14:sparkline>
              <xm:f>'WEB English'!E57:G57</xm:f>
              <xm:sqref>J57</xm:sqref>
            </x14:sparkline>
          </x14:sparklines>
        </x14:sparklineGroup>
        <x14:sparklineGroup manualMax="0" manualMin="0" type="column" displayEmptyCellsAs="gap" xr2:uid="{ACF9E9ED-D257-44FF-83DC-C250EC019BDC}">
          <x14:colorSeries theme="8" tint="-0.249977111117893"/>
          <x14:colorNegative theme="9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sqref>K55</xm:sqref>
            </x14:sparkline>
            <x14:sparkline>
              <xm:sqref>K56</xm:sqref>
            </x14:sparkline>
          </x14:sparklines>
        </x14:sparklineGroup>
        <x14:sparklineGroup manualMax="0" manualMin="0" type="column" displayEmptyCellsAs="gap" xr2:uid="{FDE3CF78-0EB1-49D5-9237-13AB9EFEED65}">
          <x14:colorSeries theme="8" tint="-0.249977111117893"/>
          <x14:colorNegative theme="9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sqref>J55</xm:sqref>
            </x14:sparkline>
            <x14:sparkline>
              <xm:sqref>J56</xm:sqref>
            </x14:sparkline>
          </x14:sparklines>
        </x14:sparklineGroup>
        <x14:sparklineGroup manualMax="0" manualMin="0" displayEmptyCellsAs="gap" high="1" low="1" first="1" negative="1" xr2:uid="{92F1FDDE-6853-4D72-84D4-909FAD8B5C64}">
          <x14:colorSeries theme="9" tint="-0.249977111117893"/>
          <x14:colorNegative theme="4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'WEB English'!H57:I57</xm:f>
              <xm:sqref>K57</xm:sqref>
            </x14:sparkline>
          </x14:sparklines>
        </x14:sparklineGroup>
        <x14:sparklineGroup manualMax="0" manualMin="0" displayEmptyCellsAs="gap" markers="1" xr2:uid="{7920530F-A3C6-44F6-AF9E-A30A6376D91C}">
          <x14:colorSeries theme="8"/>
          <x14:colorNegative theme="9"/>
          <x14:colorAxis rgb="FF000000"/>
          <x14:colorMarkers theme="8" tint="-0.249977111117893"/>
          <x14:colorFirst theme="8" tint="-0.249977111117893"/>
          <x14:colorLast theme="8" tint="-0.249977111117893"/>
          <x14:colorHigh theme="8" tint="-0.249977111117893"/>
          <x14:colorLow theme="8" tint="-0.249977111117893"/>
          <x14:sparklines>
            <x14:sparkline>
              <xm:f>'WEB English'!E24:F24</xm:f>
              <xm:sqref>K24</xm:sqref>
            </x14:sparkline>
            <x14:sparkline>
              <xm:f>'WEB English'!E25:F25</xm:f>
              <xm:sqref>K25</xm:sqref>
            </x14:sparkline>
          </x14:sparklines>
        </x14:sparklineGroup>
        <x14:sparklineGroup manualMax="0" manualMin="0" displayEmptyCellsAs="gap" markers="1" xr2:uid="{6E9BF89D-5AB4-4588-A60E-62CF5E5121A4}">
          <x14:colorSeries theme="8"/>
          <x14:colorNegative theme="9"/>
          <x14:colorAxis rgb="FF000000"/>
          <x14:colorMarkers theme="8" tint="-0.249977111117893"/>
          <x14:colorFirst theme="8" tint="-0.249977111117893"/>
          <x14:colorLast theme="8" tint="-0.249977111117893"/>
          <x14:colorHigh theme="8" tint="-0.249977111117893"/>
          <x14:colorLow theme="8" tint="-0.249977111117893"/>
          <x14:sparklines>
            <x14:sparkline>
              <xm:f>'WEB English'!E20:F20</xm:f>
              <xm:sqref>K20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49E81-2113-4B61-B899-85F7A66A8D79}">
  <dimension ref="C1:AZ155"/>
  <sheetViews>
    <sheetView showGridLines="0" topLeftCell="A3" zoomScaleNormal="100" zoomScaleSheetLayoutView="100" workbookViewId="0">
      <pane xSplit="3" ySplit="20" topLeftCell="E23" activePane="bottomRight" state="frozen"/>
      <selection activeCell="Z630" sqref="Z630"/>
      <selection pane="topRight" activeCell="Z630" sqref="Z630"/>
      <selection pane="bottomLeft" activeCell="Z630" sqref="Z630"/>
      <selection pane="bottomRight" activeCell="AV24" sqref="AV24"/>
    </sheetView>
  </sheetViews>
  <sheetFormatPr baseColWidth="10" defaultRowHeight="15"/>
  <cols>
    <col min="1" max="1" width="1" style="79" customWidth="1"/>
    <col min="2" max="2" width="1.5703125" style="79" customWidth="1"/>
    <col min="3" max="3" width="30.5703125" style="79" customWidth="1"/>
    <col min="4" max="4" width="17.28515625" style="81" hidden="1" customWidth="1"/>
    <col min="5" max="5" width="7.85546875" style="79" customWidth="1"/>
    <col min="6" max="10" width="8.42578125" style="79" customWidth="1"/>
    <col min="11" max="11" width="7.7109375" style="79" customWidth="1"/>
    <col min="12" max="12" width="8.5703125" style="79" customWidth="1"/>
    <col min="13" max="13" width="10.42578125" style="79" customWidth="1"/>
    <col min="14" max="14" width="8.5703125" style="79" customWidth="1"/>
    <col min="15" max="15" width="10" style="79" customWidth="1"/>
    <col min="16" max="16" width="9.85546875" style="79" customWidth="1"/>
    <col min="17" max="17" width="0.85546875" style="80" customWidth="1"/>
    <col min="18" max="18" width="10.42578125" style="79" customWidth="1"/>
    <col min="19" max="19" width="0.42578125" style="79" customWidth="1"/>
    <col min="20" max="24" width="8.42578125" style="80" hidden="1" customWidth="1"/>
    <col min="25" max="27" width="7.85546875" style="79" hidden="1" customWidth="1"/>
    <col min="28" max="28" width="10.28515625" style="79" hidden="1" customWidth="1"/>
    <col min="29" max="31" width="9.42578125" style="79" hidden="1" customWidth="1"/>
    <col min="32" max="32" width="0.5703125" style="79" hidden="1" customWidth="1"/>
    <col min="33" max="33" width="10.28515625" style="79" hidden="1" customWidth="1"/>
    <col min="34" max="34" width="0.42578125" style="79" hidden="1" customWidth="1"/>
    <col min="35" max="35" width="5.7109375" style="79" hidden="1" customWidth="1"/>
    <col min="36" max="36" width="6" style="79" hidden="1" customWidth="1"/>
    <col min="37" max="37" width="6.42578125" style="79" hidden="1" customWidth="1"/>
    <col min="38" max="38" width="6.28515625" style="79" hidden="1" customWidth="1"/>
    <col min="39" max="39" width="5.85546875" style="79" hidden="1" customWidth="1"/>
    <col min="40" max="40" width="5.7109375" style="79" hidden="1" customWidth="1"/>
    <col min="41" max="42" width="5.5703125" style="79" hidden="1" customWidth="1"/>
    <col min="43" max="43" width="6.5703125" style="79" hidden="1" customWidth="1"/>
    <col min="44" max="45" width="5.5703125" style="79" hidden="1" customWidth="1"/>
    <col min="46" max="46" width="6.28515625" style="79" hidden="1" customWidth="1"/>
    <col min="47" max="47" width="2.140625" style="79" customWidth="1"/>
    <col min="48" max="48" width="19.85546875" style="240" customWidth="1"/>
    <col min="49" max="49" width="11" style="80" hidden="1" customWidth="1"/>
    <col min="50" max="50" width="5.42578125" style="79" hidden="1" customWidth="1"/>
    <col min="51" max="51" width="11.42578125" style="79"/>
    <col min="52" max="52" width="11.42578125" style="81"/>
    <col min="53" max="16384" width="11.42578125" style="79"/>
  </cols>
  <sheetData>
    <row r="1" spans="3:52" hidden="1"/>
    <row r="2" spans="3:52" s="86" customFormat="1" ht="11.25" hidden="1">
      <c r="C2" s="82"/>
      <c r="D2" s="92"/>
      <c r="E2" s="83"/>
      <c r="F2" s="84"/>
      <c r="G2" s="84"/>
      <c r="H2" s="85"/>
      <c r="I2" s="84"/>
      <c r="L2" s="84"/>
      <c r="M2" s="84"/>
      <c r="N2" s="87"/>
      <c r="O2" s="88"/>
      <c r="P2" s="88"/>
      <c r="Q2" s="89"/>
      <c r="R2" s="90"/>
      <c r="S2" s="90"/>
      <c r="T2" s="239"/>
      <c r="U2" s="239"/>
      <c r="V2" s="239"/>
      <c r="W2" s="239"/>
      <c r="X2" s="239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V2" s="241"/>
      <c r="AW2" s="241"/>
      <c r="AZ2" s="14"/>
    </row>
    <row r="3" spans="3:52" s="86" customFormat="1" ht="12.75" customHeight="1">
      <c r="C3" s="93"/>
      <c r="D3" s="93"/>
      <c r="E3" s="94"/>
      <c r="F3" s="95"/>
      <c r="G3" s="95"/>
      <c r="H3" s="96"/>
      <c r="I3" s="95"/>
      <c r="J3" s="97"/>
      <c r="K3" s="97"/>
      <c r="L3" s="95"/>
      <c r="M3" s="95"/>
      <c r="N3" s="98"/>
      <c r="O3" s="99"/>
      <c r="P3" s="99"/>
      <c r="Q3" s="100"/>
      <c r="R3" s="97"/>
      <c r="S3" s="97"/>
      <c r="T3" s="153"/>
      <c r="U3" s="153"/>
      <c r="V3" s="153"/>
      <c r="W3" s="153"/>
      <c r="X3" s="153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97"/>
      <c r="AV3" s="153"/>
      <c r="AW3" s="153"/>
      <c r="AX3" s="97"/>
      <c r="AZ3" s="14"/>
    </row>
    <row r="4" spans="3:52" s="86" customFormat="1" ht="11.25">
      <c r="C4" s="102"/>
      <c r="D4" s="92"/>
      <c r="E4" s="103"/>
      <c r="F4" s="104"/>
      <c r="G4" s="104"/>
      <c r="H4" s="105"/>
      <c r="I4" s="104"/>
      <c r="J4" s="90"/>
      <c r="K4" s="90"/>
      <c r="L4" s="104"/>
      <c r="M4" s="104"/>
      <c r="N4" s="106"/>
      <c r="O4" s="88"/>
      <c r="P4" s="88"/>
      <c r="Q4" s="89"/>
      <c r="R4" s="90"/>
      <c r="S4" s="90"/>
      <c r="T4" s="239"/>
      <c r="U4" s="239"/>
      <c r="V4" s="239"/>
      <c r="W4" s="239"/>
      <c r="X4" s="239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V4" s="241"/>
      <c r="AW4" s="241"/>
      <c r="AZ4" s="14"/>
    </row>
    <row r="5" spans="3:52" s="86" customFormat="1" ht="9" customHeight="1">
      <c r="C5" s="102"/>
      <c r="D5" s="92"/>
      <c r="E5" s="103"/>
      <c r="F5" s="104"/>
      <c r="G5" s="104"/>
      <c r="H5" s="105"/>
      <c r="I5" s="104"/>
      <c r="J5" s="90"/>
      <c r="K5" s="90"/>
      <c r="L5" s="104"/>
      <c r="M5" s="104"/>
      <c r="N5" s="106"/>
      <c r="O5" s="88"/>
      <c r="P5" s="88"/>
      <c r="Q5" s="89"/>
      <c r="R5" s="90"/>
      <c r="S5" s="90"/>
      <c r="T5" s="239"/>
      <c r="U5" s="239"/>
      <c r="V5" s="239"/>
      <c r="W5" s="239"/>
      <c r="X5" s="239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V5" s="241"/>
      <c r="AW5" s="241"/>
      <c r="AZ5" s="14"/>
    </row>
    <row r="6" spans="3:52" s="86" customFormat="1" ht="11.25" hidden="1">
      <c r="C6" s="102"/>
      <c r="D6" s="92"/>
      <c r="E6" s="103"/>
      <c r="F6" s="104"/>
      <c r="G6" s="104"/>
      <c r="H6" s="105"/>
      <c r="I6" s="104"/>
      <c r="J6" s="90"/>
      <c r="K6" s="90"/>
      <c r="L6" s="104"/>
      <c r="M6" s="104"/>
      <c r="N6" s="106"/>
      <c r="O6" s="88"/>
      <c r="P6" s="88"/>
      <c r="Q6" s="89"/>
      <c r="R6" s="90"/>
      <c r="S6" s="90"/>
      <c r="T6" s="239"/>
      <c r="U6" s="239"/>
      <c r="V6" s="239"/>
      <c r="W6" s="239"/>
      <c r="X6" s="239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V6" s="241"/>
      <c r="AW6" s="241"/>
      <c r="AZ6" s="14"/>
    </row>
    <row r="7" spans="3:52" s="86" customFormat="1" ht="11.25" hidden="1">
      <c r="C7" s="102"/>
      <c r="D7" s="92"/>
      <c r="E7" s="103"/>
      <c r="F7" s="104"/>
      <c r="G7" s="104"/>
      <c r="H7" s="105"/>
      <c r="I7" s="104"/>
      <c r="J7" s="90"/>
      <c r="K7" s="90"/>
      <c r="L7" s="104"/>
      <c r="M7" s="104"/>
      <c r="N7" s="106"/>
      <c r="O7" s="88"/>
      <c r="P7" s="88"/>
      <c r="Q7" s="89"/>
      <c r="R7" s="90"/>
      <c r="S7" s="90"/>
      <c r="T7" s="239"/>
      <c r="U7" s="239"/>
      <c r="V7" s="239"/>
      <c r="W7" s="239"/>
      <c r="X7" s="239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V7" s="241"/>
      <c r="AW7" s="241"/>
      <c r="AZ7" s="14"/>
    </row>
    <row r="8" spans="3:52" s="86" customFormat="1" ht="39" customHeight="1">
      <c r="C8" s="102"/>
      <c r="D8" s="92"/>
      <c r="E8" s="446" t="s">
        <v>122</v>
      </c>
      <c r="F8" s="447"/>
      <c r="G8" s="447"/>
      <c r="H8" s="447"/>
      <c r="I8" s="447"/>
      <c r="J8" s="447"/>
      <c r="K8" s="447"/>
      <c r="L8" s="447"/>
      <c r="M8" s="447"/>
      <c r="N8" s="447"/>
      <c r="O8" s="447"/>
      <c r="P8" s="447"/>
      <c r="Q8" s="447"/>
      <c r="R8" s="447"/>
      <c r="S8" s="447"/>
      <c r="T8" s="447"/>
      <c r="U8" s="447"/>
      <c r="V8" s="447"/>
      <c r="W8" s="447"/>
      <c r="X8" s="447"/>
      <c r="Y8" s="447"/>
      <c r="Z8" s="447"/>
      <c r="AA8" s="447"/>
      <c r="AB8" s="447"/>
      <c r="AC8" s="447"/>
      <c r="AD8" s="447"/>
      <c r="AE8" s="447"/>
      <c r="AF8" s="447"/>
      <c r="AG8" s="447"/>
      <c r="AH8" s="447"/>
      <c r="AI8" s="447"/>
      <c r="AJ8" s="447"/>
      <c r="AK8" s="447"/>
      <c r="AL8" s="447"/>
      <c r="AM8" s="447"/>
      <c r="AN8" s="447"/>
      <c r="AO8" s="108"/>
      <c r="AP8" s="108"/>
      <c r="AQ8" s="108"/>
      <c r="AR8" s="108"/>
      <c r="AS8" s="108"/>
      <c r="AT8" s="108"/>
      <c r="AU8" s="108"/>
      <c r="AV8" s="108"/>
      <c r="AW8" s="241"/>
      <c r="AZ8" s="14"/>
    </row>
    <row r="9" spans="3:52" s="86" customFormat="1" ht="15.75" customHeight="1">
      <c r="C9" s="90"/>
      <c r="D9" s="226"/>
      <c r="E9" s="442" t="str">
        <f>'[17]WEB Español'!C9</f>
        <v xml:space="preserve">Actualizado al 14 de Noviembre de 2017                                             </v>
      </c>
      <c r="F9" s="442"/>
      <c r="G9" s="442"/>
      <c r="H9" s="442"/>
      <c r="I9" s="442"/>
      <c r="J9" s="442"/>
      <c r="K9" s="442"/>
      <c r="L9" s="442"/>
      <c r="M9" s="442"/>
      <c r="N9" s="442"/>
      <c r="O9" s="442"/>
      <c r="P9" s="442"/>
      <c r="Q9" s="442"/>
      <c r="R9" s="442"/>
      <c r="S9" s="442"/>
      <c r="T9" s="442"/>
      <c r="U9" s="442"/>
      <c r="V9" s="442"/>
      <c r="W9" s="109"/>
      <c r="X9" s="109"/>
      <c r="Y9" s="442" t="str">
        <f>'[17]WEB Español'!E9</f>
        <v>Información al mes de Agosto 2017</v>
      </c>
      <c r="Z9" s="442"/>
      <c r="AA9" s="442"/>
      <c r="AB9" s="442"/>
      <c r="AC9" s="442"/>
      <c r="AD9" s="442"/>
      <c r="AE9" s="442"/>
      <c r="AF9" s="442"/>
      <c r="AG9" s="442"/>
      <c r="AH9" s="442"/>
      <c r="AI9" s="442"/>
      <c r="AJ9" s="442"/>
      <c r="AK9" s="442"/>
      <c r="AL9" s="442"/>
      <c r="AM9" s="442"/>
      <c r="AN9" s="442"/>
      <c r="AO9" s="442"/>
      <c r="AP9" s="442"/>
      <c r="AQ9" s="442"/>
      <c r="AR9" s="442"/>
      <c r="AS9" s="442"/>
      <c r="AT9" s="442"/>
      <c r="AU9" s="442"/>
      <c r="AV9" s="442"/>
      <c r="AW9" s="442"/>
      <c r="AX9" s="442"/>
      <c r="AY9" s="108"/>
      <c r="AZ9" s="14"/>
    </row>
    <row r="10" spans="3:52" s="86" customFormat="1" ht="12.75" customHeight="1" thickBot="1">
      <c r="C10" s="110"/>
      <c r="D10" s="225"/>
      <c r="E10" s="443"/>
      <c r="F10" s="443"/>
      <c r="G10" s="443"/>
      <c r="H10" s="443"/>
      <c r="I10" s="443"/>
      <c r="J10" s="443"/>
      <c r="K10" s="443"/>
      <c r="L10" s="443"/>
      <c r="M10" s="443"/>
      <c r="N10" s="443"/>
      <c r="O10" s="443"/>
      <c r="P10" s="443"/>
      <c r="Q10" s="443"/>
      <c r="R10" s="443"/>
      <c r="S10" s="443"/>
      <c r="T10" s="443"/>
      <c r="U10" s="443"/>
      <c r="V10" s="443"/>
      <c r="W10" s="111"/>
      <c r="X10" s="111"/>
      <c r="Y10" s="443"/>
      <c r="Z10" s="443"/>
      <c r="AA10" s="443"/>
      <c r="AB10" s="443"/>
      <c r="AC10" s="443"/>
      <c r="AD10" s="443"/>
      <c r="AE10" s="443"/>
      <c r="AF10" s="443"/>
      <c r="AG10" s="443"/>
      <c r="AH10" s="443"/>
      <c r="AI10" s="443"/>
      <c r="AJ10" s="443"/>
      <c r="AK10" s="443"/>
      <c r="AL10" s="443"/>
      <c r="AM10" s="443"/>
      <c r="AN10" s="443"/>
      <c r="AO10" s="443"/>
      <c r="AP10" s="443"/>
      <c r="AQ10" s="443"/>
      <c r="AR10" s="443"/>
      <c r="AS10" s="443"/>
      <c r="AT10" s="443"/>
      <c r="AU10" s="443"/>
      <c r="AV10" s="443"/>
      <c r="AW10" s="443"/>
      <c r="AX10" s="443"/>
      <c r="AY10" s="112"/>
      <c r="AZ10" s="14"/>
    </row>
    <row r="11" spans="3:52" s="86" customFormat="1" ht="11.25">
      <c r="C11" s="82"/>
      <c r="D11" s="82"/>
      <c r="E11" s="82"/>
      <c r="F11" s="84"/>
      <c r="G11" s="84"/>
      <c r="H11" s="85"/>
      <c r="I11" s="84"/>
      <c r="L11" s="84"/>
      <c r="M11" s="84"/>
      <c r="N11" s="87"/>
      <c r="O11" s="88"/>
      <c r="P11" s="88"/>
      <c r="Q11" s="89"/>
      <c r="R11" s="90"/>
      <c r="S11" s="90"/>
      <c r="T11" s="239"/>
      <c r="U11" s="239"/>
      <c r="V11" s="239"/>
      <c r="W11" s="239"/>
      <c r="X11" s="239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V11" s="241"/>
      <c r="AW11" s="241"/>
      <c r="AZ11" s="14"/>
    </row>
    <row r="12" spans="3:52" s="86" customFormat="1" ht="15.75" hidden="1" customHeight="1">
      <c r="C12" s="113"/>
      <c r="D12" s="114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4"/>
    </row>
    <row r="13" spans="3:52" ht="6" customHeight="1" thickBot="1">
      <c r="Q13" s="79"/>
    </row>
    <row r="14" spans="3:52" ht="15.75" customHeight="1">
      <c r="C14" s="249"/>
      <c r="D14" s="257"/>
      <c r="E14" s="250">
        <v>2015</v>
      </c>
      <c r="F14" s="250"/>
      <c r="G14" s="250"/>
      <c r="H14" s="250"/>
      <c r="I14" s="250"/>
      <c r="J14" s="251"/>
      <c r="K14" s="251"/>
      <c r="L14" s="251"/>
      <c r="M14" s="251"/>
      <c r="N14" s="251"/>
      <c r="O14" s="251"/>
      <c r="P14" s="251"/>
      <c r="Q14" s="206"/>
      <c r="R14" s="257">
        <f>E14</f>
        <v>2015</v>
      </c>
      <c r="S14" s="115"/>
      <c r="T14" s="116">
        <v>2014</v>
      </c>
      <c r="U14" s="117"/>
      <c r="V14" s="117"/>
      <c r="W14" s="117"/>
      <c r="X14" s="117"/>
      <c r="Y14" s="118"/>
      <c r="Z14" s="118"/>
      <c r="AA14" s="118"/>
      <c r="AB14" s="118"/>
      <c r="AC14" s="118"/>
      <c r="AD14" s="118"/>
      <c r="AE14" s="119"/>
      <c r="AF14" s="115"/>
      <c r="AG14" s="120">
        <f>T14</f>
        <v>2014</v>
      </c>
      <c r="AH14" s="115"/>
      <c r="AI14" s="448" t="s">
        <v>0</v>
      </c>
      <c r="AJ14" s="449"/>
      <c r="AK14" s="449"/>
      <c r="AL14" s="449"/>
      <c r="AM14" s="449"/>
      <c r="AN14" s="449"/>
      <c r="AO14" s="449"/>
      <c r="AP14" s="449"/>
      <c r="AQ14" s="449"/>
      <c r="AR14" s="449"/>
      <c r="AS14" s="449"/>
      <c r="AT14" s="450"/>
      <c r="AU14" s="121"/>
      <c r="AV14" s="451" t="s">
        <v>276</v>
      </c>
      <c r="AW14" s="452"/>
      <c r="AX14" s="440" t="s">
        <v>0</v>
      </c>
    </row>
    <row r="15" spans="3:52" ht="10.5" customHeight="1">
      <c r="C15" s="252"/>
      <c r="D15" s="365"/>
      <c r="E15" s="248"/>
      <c r="F15" s="248"/>
      <c r="G15" s="248"/>
      <c r="H15" s="248"/>
      <c r="I15" s="248"/>
      <c r="J15" s="253"/>
      <c r="K15" s="253"/>
      <c r="L15" s="253"/>
      <c r="M15" s="253"/>
      <c r="N15" s="253"/>
      <c r="O15" s="253"/>
      <c r="P15" s="253"/>
      <c r="Q15" s="206"/>
      <c r="R15" s="258" t="s">
        <v>54</v>
      </c>
      <c r="S15" s="115"/>
      <c r="T15" s="122"/>
      <c r="U15" s="123"/>
      <c r="V15" s="123"/>
      <c r="W15" s="124"/>
      <c r="X15" s="124"/>
      <c r="Y15" s="124"/>
      <c r="Z15" s="124"/>
      <c r="AA15" s="124"/>
      <c r="AB15" s="124"/>
      <c r="AC15" s="124"/>
      <c r="AD15" s="124"/>
      <c r="AE15" s="125"/>
      <c r="AF15" s="115"/>
      <c r="AG15" s="24" t="str">
        <f>R15</f>
        <v>Tendencia</v>
      </c>
      <c r="AH15" s="115"/>
      <c r="AI15" s="122"/>
      <c r="AJ15" s="122"/>
      <c r="AK15" s="122"/>
      <c r="AL15" s="218"/>
      <c r="AM15" s="218"/>
      <c r="AN15" s="218"/>
      <c r="AO15" s="218"/>
      <c r="AP15" s="218"/>
      <c r="AQ15" s="218"/>
      <c r="AR15" s="218"/>
      <c r="AS15" s="218"/>
      <c r="AT15" s="218"/>
      <c r="AU15" s="121"/>
      <c r="AV15" s="126"/>
      <c r="AW15" s="127"/>
      <c r="AX15" s="441"/>
    </row>
    <row r="16" spans="3:52" ht="12.75" customHeight="1" thickBot="1">
      <c r="C16" s="254" t="s">
        <v>3</v>
      </c>
      <c r="D16" s="366" t="s">
        <v>119</v>
      </c>
      <c r="E16" s="255" t="s">
        <v>4</v>
      </c>
      <c r="F16" s="255" t="s">
        <v>5</v>
      </c>
      <c r="G16" s="255" t="s">
        <v>6</v>
      </c>
      <c r="H16" s="255" t="s">
        <v>7</v>
      </c>
      <c r="I16" s="255" t="s">
        <v>8</v>
      </c>
      <c r="J16" s="256" t="s">
        <v>9</v>
      </c>
      <c r="K16" s="256" t="s">
        <v>10</v>
      </c>
      <c r="L16" s="256" t="s">
        <v>11</v>
      </c>
      <c r="M16" s="256" t="s">
        <v>12</v>
      </c>
      <c r="N16" s="256" t="s">
        <v>13</v>
      </c>
      <c r="O16" s="256" t="s">
        <v>14</v>
      </c>
      <c r="P16" s="256" t="s">
        <v>15</v>
      </c>
      <c r="Q16" s="207" t="s">
        <v>15</v>
      </c>
      <c r="R16" s="259" t="s">
        <v>136</v>
      </c>
      <c r="S16" s="115"/>
      <c r="T16" s="128" t="s">
        <v>4</v>
      </c>
      <c r="U16" s="129" t="s">
        <v>5</v>
      </c>
      <c r="V16" s="129" t="s">
        <v>6</v>
      </c>
      <c r="W16" s="129" t="s">
        <v>7</v>
      </c>
      <c r="X16" s="129" t="s">
        <v>8</v>
      </c>
      <c r="Y16" s="129" t="s">
        <v>9</v>
      </c>
      <c r="Z16" s="129" t="s">
        <v>10</v>
      </c>
      <c r="AA16" s="129" t="s">
        <v>11</v>
      </c>
      <c r="AB16" s="129" t="s">
        <v>12</v>
      </c>
      <c r="AC16" s="129" t="s">
        <v>13</v>
      </c>
      <c r="AD16" s="129" t="s">
        <v>14</v>
      </c>
      <c r="AE16" s="129" t="s">
        <v>15</v>
      </c>
      <c r="AF16" s="129" t="s">
        <v>4</v>
      </c>
      <c r="AG16" s="224" t="str">
        <f>R16</f>
        <v>Absoluta</v>
      </c>
      <c r="AH16" s="115"/>
      <c r="AI16" s="219" t="s">
        <v>101</v>
      </c>
      <c r="AJ16" s="219" t="s">
        <v>102</v>
      </c>
      <c r="AK16" s="219" t="s">
        <v>103</v>
      </c>
      <c r="AL16" s="220" t="s">
        <v>104</v>
      </c>
      <c r="AM16" s="220" t="s">
        <v>105</v>
      </c>
      <c r="AN16" s="220" t="s">
        <v>106</v>
      </c>
      <c r="AO16" s="220" t="s">
        <v>107</v>
      </c>
      <c r="AP16" s="220" t="s">
        <v>108</v>
      </c>
      <c r="AQ16" s="220" t="s">
        <v>110</v>
      </c>
      <c r="AR16" s="220" t="s">
        <v>113</v>
      </c>
      <c r="AS16" s="220" t="s">
        <v>114</v>
      </c>
      <c r="AT16" s="220" t="s">
        <v>115</v>
      </c>
      <c r="AU16" s="121"/>
      <c r="AV16" s="221">
        <f>E14</f>
        <v>2015</v>
      </c>
      <c r="AW16" s="222">
        <f>T14</f>
        <v>2014</v>
      </c>
      <c r="AX16" s="441"/>
    </row>
    <row r="17" spans="3:52" ht="12.75" hidden="1" customHeight="1">
      <c r="C17" s="132"/>
      <c r="D17" s="367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50"/>
      <c r="R17" s="134"/>
      <c r="S17" s="86"/>
      <c r="T17" s="241"/>
      <c r="U17" s="241"/>
      <c r="V17" s="241"/>
      <c r="W17" s="241"/>
      <c r="X17" s="242"/>
      <c r="Y17" s="135"/>
      <c r="Z17" s="135"/>
      <c r="AA17" s="135"/>
      <c r="AB17" s="135"/>
      <c r="AC17" s="135"/>
      <c r="AD17" s="135"/>
      <c r="AE17" s="135"/>
      <c r="AF17" s="86"/>
      <c r="AG17" s="136"/>
      <c r="AH17" s="86"/>
      <c r="AI17" s="130"/>
      <c r="AJ17" s="130"/>
      <c r="AK17" s="130"/>
      <c r="AL17" s="131"/>
      <c r="AM17" s="131"/>
      <c r="AN17" s="131"/>
      <c r="AO17" s="131"/>
      <c r="AP17" s="131"/>
      <c r="AQ17" s="131"/>
      <c r="AR17" s="137"/>
      <c r="AS17" s="137"/>
      <c r="AT17" s="137"/>
      <c r="AU17" s="121"/>
      <c r="AV17" s="138"/>
      <c r="AW17" s="139"/>
      <c r="AX17" s="441"/>
    </row>
    <row r="18" spans="3:52" s="147" customFormat="1" ht="12.75" hidden="1" customHeight="1">
      <c r="C18" s="140"/>
      <c r="D18" s="368"/>
      <c r="E18" s="84" t="s">
        <v>101</v>
      </c>
      <c r="F18" s="84" t="s">
        <v>102</v>
      </c>
      <c r="G18" s="84" t="s">
        <v>103</v>
      </c>
      <c r="H18" s="84" t="s">
        <v>104</v>
      </c>
      <c r="I18" s="84" t="s">
        <v>105</v>
      </c>
      <c r="J18" s="84" t="s">
        <v>106</v>
      </c>
      <c r="K18" s="84" t="s">
        <v>107</v>
      </c>
      <c r="L18" s="84" t="s">
        <v>108</v>
      </c>
      <c r="M18" s="84" t="s">
        <v>123</v>
      </c>
      <c r="N18" s="84" t="s">
        <v>113</v>
      </c>
      <c r="O18" s="84" t="s">
        <v>114</v>
      </c>
      <c r="P18" s="84" t="s">
        <v>115</v>
      </c>
      <c r="Q18" s="150"/>
      <c r="R18" s="86"/>
      <c r="S18" s="86"/>
      <c r="T18" s="241" t="s">
        <v>101</v>
      </c>
      <c r="U18" s="241" t="s">
        <v>102</v>
      </c>
      <c r="V18" s="241" t="s">
        <v>103</v>
      </c>
      <c r="W18" s="241" t="s">
        <v>104</v>
      </c>
      <c r="X18" s="241" t="s">
        <v>105</v>
      </c>
      <c r="Y18" s="86" t="s">
        <v>106</v>
      </c>
      <c r="Z18" s="86" t="s">
        <v>107</v>
      </c>
      <c r="AA18" s="86" t="s">
        <v>108</v>
      </c>
      <c r="AB18" s="86" t="s">
        <v>123</v>
      </c>
      <c r="AC18" s="86" t="s">
        <v>113</v>
      </c>
      <c r="AD18" s="86" t="s">
        <v>114</v>
      </c>
      <c r="AE18" s="86" t="s">
        <v>115</v>
      </c>
      <c r="AF18" s="86"/>
      <c r="AG18" s="86"/>
      <c r="AH18" s="86"/>
      <c r="AI18" s="141"/>
      <c r="AJ18" s="141"/>
      <c r="AK18" s="141"/>
      <c r="AL18" s="142"/>
      <c r="AM18" s="142"/>
      <c r="AN18" s="142"/>
      <c r="AO18" s="142"/>
      <c r="AP18" s="142"/>
      <c r="AQ18" s="142"/>
      <c r="AR18" s="143"/>
      <c r="AS18" s="143"/>
      <c r="AT18" s="143"/>
      <c r="AU18" s="121"/>
      <c r="AV18" s="144"/>
      <c r="AW18" s="145"/>
      <c r="AX18" s="146"/>
      <c r="AZ18" s="81"/>
    </row>
    <row r="19" spans="3:52" ht="3.75" customHeight="1">
      <c r="C19" s="140"/>
      <c r="D19" s="373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150"/>
      <c r="R19" s="86"/>
      <c r="S19" s="86"/>
      <c r="T19" s="241"/>
      <c r="U19" s="241"/>
      <c r="V19" s="241"/>
      <c r="W19" s="241"/>
      <c r="X19" s="241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148"/>
    </row>
    <row r="20" spans="3:52" ht="12.75" hidden="1" customHeight="1">
      <c r="C20" s="236"/>
      <c r="D20" s="237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9"/>
      <c r="R20" s="239"/>
      <c r="S20" s="239"/>
      <c r="T20" s="238"/>
      <c r="U20" s="238"/>
      <c r="V20" s="238"/>
      <c r="W20" s="238"/>
      <c r="X20" s="238"/>
      <c r="Y20" s="239"/>
      <c r="Z20" s="239"/>
      <c r="AA20" s="239"/>
      <c r="AB20" s="239"/>
      <c r="AC20" s="239"/>
      <c r="AD20" s="239"/>
      <c r="AE20" s="239"/>
      <c r="AF20" s="239"/>
      <c r="AG20" s="239"/>
      <c r="AH20" s="23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21"/>
      <c r="AV20" s="238"/>
      <c r="AW20" s="238"/>
      <c r="AX20" s="240"/>
    </row>
    <row r="21" spans="3:52" ht="6" customHeight="1">
      <c r="C21" s="236"/>
      <c r="D21" s="237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9"/>
      <c r="R21" s="239"/>
      <c r="S21" s="239"/>
      <c r="T21" s="238"/>
      <c r="U21" s="238"/>
      <c r="V21" s="238"/>
      <c r="W21" s="238"/>
      <c r="X21" s="238"/>
      <c r="Y21" s="239"/>
      <c r="Z21" s="239"/>
      <c r="AA21" s="239"/>
      <c r="AB21" s="239"/>
      <c r="AC21" s="239"/>
      <c r="AD21" s="239"/>
      <c r="AE21" s="239"/>
      <c r="AF21" s="239"/>
      <c r="AG21" s="239"/>
      <c r="AH21" s="23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21"/>
      <c r="AV21" s="238"/>
      <c r="AW21" s="238"/>
      <c r="AX21" s="240"/>
    </row>
    <row r="22" spans="3:52" ht="6.75" customHeight="1">
      <c r="D22" s="37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150"/>
      <c r="R22" s="150"/>
      <c r="S22" s="86"/>
      <c r="T22" s="241"/>
      <c r="U22" s="241"/>
      <c r="V22" s="241"/>
      <c r="W22" s="241"/>
      <c r="X22" s="241"/>
      <c r="Y22" s="86"/>
      <c r="Z22" s="86"/>
      <c r="AA22" s="86"/>
      <c r="AB22" s="86"/>
      <c r="AC22" s="86"/>
      <c r="AD22" s="86"/>
      <c r="AE22" s="86"/>
      <c r="AF22" s="86"/>
      <c r="AG22" s="151"/>
      <c r="AH22" s="97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21"/>
      <c r="AV22" s="153"/>
      <c r="AW22" s="153"/>
      <c r="AX22" s="154"/>
    </row>
    <row r="23" spans="3:52" s="172" customFormat="1">
      <c r="C23" s="375" t="s">
        <v>34</v>
      </c>
      <c r="D23" s="227"/>
      <c r="E23" s="174"/>
      <c r="F23" s="174"/>
      <c r="G23" s="174"/>
      <c r="H23" s="174"/>
      <c r="I23" s="175"/>
      <c r="J23" s="175"/>
      <c r="K23" s="175"/>
      <c r="L23" s="175"/>
      <c r="M23" s="175"/>
      <c r="N23" s="175"/>
      <c r="O23" s="176"/>
      <c r="P23" s="176"/>
      <c r="Q23" s="176"/>
      <c r="R23" s="176"/>
      <c r="S23" s="176"/>
      <c r="T23" s="243"/>
      <c r="U23" s="243"/>
      <c r="V23" s="243"/>
      <c r="W23" s="243"/>
      <c r="X23" s="177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8"/>
      <c r="AJ23" s="178"/>
      <c r="AK23" s="178"/>
      <c r="AL23" s="178"/>
      <c r="AM23" s="178"/>
      <c r="AN23" s="178"/>
      <c r="AO23" s="291"/>
      <c r="AP23" s="178"/>
      <c r="AQ23" s="181"/>
      <c r="AR23" s="181"/>
      <c r="AS23" s="181"/>
      <c r="AT23" s="181"/>
      <c r="AU23" s="121"/>
      <c r="AV23" s="438" t="str">
        <f>AV14</f>
        <v>Acumulado Agosto</v>
      </c>
      <c r="AW23" s="439"/>
      <c r="AX23" s="292" t="str">
        <f>AX14</f>
        <v>Var %</v>
      </c>
      <c r="AZ23" s="173"/>
    </row>
    <row r="24" spans="3:52">
      <c r="C24" s="263" t="s">
        <v>35</v>
      </c>
      <c r="D24" s="376" t="s">
        <v>36</v>
      </c>
      <c r="E24" s="264">
        <f>INDEX([1]resumen!$B$5:$H$16,MATCH(E18,[1]resumen!$A$5:$A$16,0),MATCH($E$14,[1]resumen!$B$4:$H$4,0))</f>
        <v>1186</v>
      </c>
      <c r="F24" s="264">
        <f>INDEX([1]resumen!$B$5:$H$16,MATCH(F18,[1]resumen!$A$5:$A$16,0),MATCH($E$14,[1]resumen!$B$4:$H$4,0))</f>
        <v>1180</v>
      </c>
      <c r="G24" s="264">
        <f>INDEX([1]resumen!$B$5:$H$16,MATCH(G18,[1]resumen!$A$5:$A$16,0),MATCH($E$14,[1]resumen!$B$4:$H$4,0))</f>
        <v>1296</v>
      </c>
      <c r="H24" s="264">
        <f>INDEX([1]resumen!$B$5:$H$16,MATCH(H18,[1]resumen!$A$5:$A$16,0),MATCH($E$14,[1]resumen!$B$4:$H$4,0))</f>
        <v>1226</v>
      </c>
      <c r="I24" s="264">
        <f>INDEX([1]resumen!$B$5:$H$16,MATCH(I18,[1]resumen!$A$5:$A$16,0),MATCH($E$14,[1]resumen!$B$4:$H$4,0))</f>
        <v>1170</v>
      </c>
      <c r="J24" s="264">
        <f>INDEX([1]resumen!$B$5:$H$16,MATCH(J18,[1]resumen!$A$5:$A$16,0),MATCH($E$14,[1]resumen!$B$4:$H$4,0))</f>
        <v>1071</v>
      </c>
      <c r="K24" s="264">
        <f>INDEX([1]resumen!$B$5:$H$16,MATCH(K18,[1]resumen!$A$5:$A$16,0),MATCH($E$14,[1]resumen!$B$4:$H$4,0))</f>
        <v>1107</v>
      </c>
      <c r="L24" s="264">
        <f>INDEX([1]resumen!$B$5:$H$16,MATCH(L18,[1]resumen!$A$5:$A$16,0),MATCH($E$14,[1]resumen!$B$4:$H$4,0))</f>
        <v>1114</v>
      </c>
      <c r="M24" s="264">
        <f>INDEX([1]resumen!$B$5:$H$16,MATCH(M18,[1]resumen!$A$5:$A$16,0),MATCH($E$14,[1]resumen!$B$4:$H$4,0))</f>
        <v>1050</v>
      </c>
      <c r="N24" s="264">
        <f>INDEX([1]resumen!$B$5:$H$16,MATCH(N18,[1]resumen!$A$5:$A$16,0),MATCH($E$14,[1]resumen!$B$4:$H$4,0))</f>
        <v>1151</v>
      </c>
      <c r="O24" s="264">
        <f>INDEX([1]resumen!$B$5:$H$16,MATCH(O18,[1]resumen!$A$5:$A$16,0),MATCH($E$14,[1]resumen!$B$4:$H$4,0))</f>
        <v>1116</v>
      </c>
      <c r="P24" s="264">
        <f>INDEX([1]resumen!$B$5:$H$16,MATCH(P18,[1]resumen!$A$5:$A$16,0),MATCH($E$14,[1]resumen!$B$4:$H$4,0))</f>
        <v>1129</v>
      </c>
      <c r="Q24" s="265"/>
      <c r="R24" s="266"/>
      <c r="S24" s="267"/>
      <c r="T24" s="265">
        <f>INDEX([1]resumen!$B$5:$H$16,MATCH(T18,[1]resumen!$A$5:$A$16,0),MATCH($T$14,[1]resumen!$B$4:$H$4,0))</f>
        <v>1218</v>
      </c>
      <c r="U24" s="265">
        <f>INDEX([1]resumen!$B$5:$H$16,MATCH(U18,[1]resumen!$A$5:$A$16,0),MATCH($T$14,[1]resumen!$B$4:$H$4,0))</f>
        <v>1137</v>
      </c>
      <c r="V24" s="265">
        <f>INDEX([1]resumen!$B$5:$H$16,MATCH(V18,[1]resumen!$A$5:$A$16,0),MATCH($T$14,[1]resumen!$B$4:$H$4,0))</f>
        <v>1295</v>
      </c>
      <c r="W24" s="265">
        <f>INDEX([1]resumen!$B$5:$H$16,MATCH(W18,[1]resumen!$A$5:$A$16,0),MATCH($T$14,[1]resumen!$B$4:$H$4,0))</f>
        <v>1154</v>
      </c>
      <c r="X24" s="265">
        <f>INDEX([1]resumen!$B$5:$H$16,MATCH(X18,[1]resumen!$A$5:$A$16,0),MATCH($T$14,[1]resumen!$B$4:$H$4,0))</f>
        <v>1117</v>
      </c>
      <c r="Y24" s="265">
        <f>INDEX([1]resumen!$B$5:$H$16,MATCH(Y18,[1]resumen!$A$5:$A$16,0),MATCH($T$14,[1]resumen!$B$4:$H$4,0))</f>
        <v>965</v>
      </c>
      <c r="Z24" s="265">
        <f>INDEX([1]resumen!$B$5:$H$16,MATCH(Z18,[1]resumen!$A$5:$A$16,0),MATCH($T$14,[1]resumen!$B$4:$H$4,0))</f>
        <v>1025</v>
      </c>
      <c r="AA24" s="268">
        <f>INDEX([1]resumen!$B$5:$H$16,MATCH(AA18,[1]resumen!$A$5:$A$16,0),MATCH($T$14,[1]resumen!$B$4:$H$4,0))</f>
        <v>1023</v>
      </c>
      <c r="AB24" s="268">
        <f>INDEX([1]resumen!$B$5:$H$16,MATCH(AB18,[1]resumen!$A$5:$A$16,0),MATCH($T$14,[1]resumen!$B$4:$H$4,0))</f>
        <v>1098</v>
      </c>
      <c r="AC24" s="268">
        <f>INDEX([1]resumen!$B$5:$H$16,MATCH(AC18,[1]resumen!$A$5:$A$16,0),MATCH($T$14,[1]resumen!$B$4:$H$4,0))</f>
        <v>1164</v>
      </c>
      <c r="AD24" s="268">
        <f>INDEX([1]resumen!$B$5:$H$16,MATCH(AD18,[1]resumen!$A$5:$A$16,0),MATCH($T$14,[1]resumen!$B$4:$H$4,0))</f>
        <v>1125</v>
      </c>
      <c r="AE24" s="268">
        <f>INDEX([1]resumen!$B$5:$H$16,MATCH(AE18,[1]resumen!$A$5:$A$16,0),MATCH($T$14,[1]resumen!$B$4:$H$4,0))</f>
        <v>1185</v>
      </c>
      <c r="AF24" s="266"/>
      <c r="AG24" s="266"/>
      <c r="AH24" s="267"/>
      <c r="AI24" s="269">
        <f>IFERROR(((T24/E24)-1)*100,"ND")</f>
        <v>2.6981450252951067</v>
      </c>
      <c r="AJ24" s="270">
        <f t="shared" ref="AJ24:AT26" si="0">IFERROR(((U24/F24)-1)*100,"NA")</f>
        <v>-3.6440677966101731</v>
      </c>
      <c r="AK24" s="270">
        <f t="shared" si="0"/>
        <v>-7.7160493827155285E-2</v>
      </c>
      <c r="AL24" s="269">
        <f t="shared" si="0"/>
        <v>-5.8727569331158191</v>
      </c>
      <c r="AM24" s="269">
        <f t="shared" si="0"/>
        <v>-4.5299145299145245</v>
      </c>
      <c r="AN24" s="270">
        <f t="shared" si="0"/>
        <v>-9.8972922502334253</v>
      </c>
      <c r="AO24" s="269">
        <f t="shared" si="0"/>
        <v>-7.4074074074074066</v>
      </c>
      <c r="AP24" s="270">
        <f t="shared" si="0"/>
        <v>-8.1687612208258482</v>
      </c>
      <c r="AQ24" s="270">
        <f t="shared" si="0"/>
        <v>4.5714285714285818</v>
      </c>
      <c r="AR24" s="270">
        <f t="shared" si="0"/>
        <v>1.1294526498696777</v>
      </c>
      <c r="AS24" s="270">
        <f t="shared" si="0"/>
        <v>0.80645161290322509</v>
      </c>
      <c r="AT24" s="270">
        <f t="shared" si="0"/>
        <v>4.9601417183348095</v>
      </c>
      <c r="AU24" s="195"/>
      <c r="AV24" s="271">
        <f>SUM(E24:K24)</f>
        <v>8236</v>
      </c>
      <c r="AW24" s="271">
        <f>SUM(T24:Z24)</f>
        <v>7911</v>
      </c>
      <c r="AX24" s="269">
        <f t="shared" ref="AX24:AX26" si="1">IFERROR(((AW24/AV24)-1)*100,"ND")</f>
        <v>-3.9460903351141385</v>
      </c>
    </row>
    <row r="25" spans="3:52">
      <c r="C25" s="272" t="s">
        <v>37</v>
      </c>
      <c r="D25" s="377" t="s">
        <v>31</v>
      </c>
      <c r="E25" s="273">
        <f>INDEX([1]resumen!$M$5:$S$16,MATCH(E18,[1]resumen!$A$5:$A$16,0),MATCH($E$14,[1]resumen!$B$4:$H$4,0))</f>
        <v>165.14494500000001</v>
      </c>
      <c r="F25" s="273">
        <f>INDEX([1]resumen!$M$5:$S$16,MATCH(F18,[1]resumen!$A$5:$A$16,0),MATCH($E$14,[1]resumen!$B$4:$H$4,0))</f>
        <v>151.68837100000002</v>
      </c>
      <c r="G25" s="273">
        <f>INDEX([1]resumen!$M$5:$S$16,MATCH(G18,[1]resumen!$A$5:$A$16,0),MATCH($E$14,[1]resumen!$B$4:$H$4,0))</f>
        <v>170.16282000000001</v>
      </c>
      <c r="H25" s="273">
        <f>INDEX([1]resumen!$M$5:$S$16,MATCH(H18,[1]resumen!$A$5:$A$16,0),MATCH($E$14,[1]resumen!$B$4:$H$4,0))</f>
        <v>167.126565</v>
      </c>
      <c r="I25" s="273">
        <f>INDEX([1]resumen!$M$5:$S$16,MATCH(I18,[1]resumen!$A$5:$A$16,0),MATCH($E$14,[1]resumen!$B$4:$H$4,0))</f>
        <v>167.50905600000002</v>
      </c>
      <c r="J25" s="273">
        <f>INDEX([1]resumen!$M$5:$S$16,MATCH(J18,[1]resumen!$A$5:$A$16,0),MATCH($E$14,[1]resumen!$B$4:$H$4,0))</f>
        <v>158.24255499999998</v>
      </c>
      <c r="K25" s="273">
        <f>INDEX([1]resumen!$M$5:$S$16,MATCH(K18,[1]resumen!$A$5:$A$16,0),MATCH($E$14,[1]resumen!$B$4:$H$4,0))</f>
        <v>171.350415</v>
      </c>
      <c r="L25" s="273">
        <f>INDEX([1]resumen!$M$5:$S$16,MATCH(L18,[1]resumen!$A$5:$A$16,0),MATCH($E$14,[1]resumen!$B$4:$H$4,0))</f>
        <v>171.267786</v>
      </c>
      <c r="M25" s="273">
        <f>INDEX([1]resumen!$M$5:$S$16,MATCH(M18,[1]resumen!$A$5:$A$16,0),MATCH($E$14,[1]resumen!$B$4:$H$4,0))</f>
        <v>160.318927</v>
      </c>
      <c r="N25" s="273">
        <f>INDEX([1]resumen!$M$5:$S$16,MATCH(N18,[1]resumen!$A$5:$A$16,0),MATCH($E$14,[1]resumen!$B$4:$H$4,0))</f>
        <v>174.373727</v>
      </c>
      <c r="O25" s="273">
        <f>INDEX([1]resumen!$M$5:$S$16,MATCH(O18,[1]resumen!$A$5:$A$16,0),MATCH($E$14,[1]resumen!$B$4:$H$4,0))</f>
        <v>167.99457000000001</v>
      </c>
      <c r="P25" s="273">
        <f>INDEX([1]resumen!$M$5:$S$16,MATCH(P18,[1]resumen!$A$5:$A$16,0),MATCH($E$14,[1]resumen!$B$4:$H$4,0))</f>
        <v>162.865433</v>
      </c>
      <c r="Q25" s="274"/>
      <c r="R25" s="275"/>
      <c r="S25" s="276"/>
      <c r="T25" s="274">
        <f>INDEX([1]resumen!$M$5:$S$16,MATCH(T18,[1]resumen!$A$5:$A$16,0),MATCH($T$14,[1]resumen!$B$4:$H$4,0))</f>
        <v>165.019972</v>
      </c>
      <c r="U25" s="274">
        <f>INDEX([1]resumen!$M$5:$S$16,MATCH(U18,[1]resumen!$A$5:$A$16,0),MATCH($T$14,[1]resumen!$B$4:$H$4,0))</f>
        <v>149.084283</v>
      </c>
      <c r="V25" s="274">
        <f>INDEX([1]resumen!$M$5:$S$16,MATCH(V18,[1]resumen!$A$5:$A$16,0),MATCH($T$14,[1]resumen!$B$4:$H$4,0))</f>
        <v>163.191384</v>
      </c>
      <c r="W25" s="274">
        <f>INDEX([1]resumen!$M$5:$S$16,MATCH(W18,[1]resumen!$A$5:$A$16,0),MATCH($T$14,[1]resumen!$B$4:$H$4,0))</f>
        <v>156.82330999999999</v>
      </c>
      <c r="X25" s="274">
        <f>INDEX([1]resumen!$M$5:$S$16,MATCH(X18,[1]resumen!$A$5:$A$16,0),MATCH($T$14,[1]resumen!$B$4:$H$4,0))</f>
        <v>157.77924400000001</v>
      </c>
      <c r="Y25" s="274">
        <f>INDEX([1]resumen!$M$5:$S$16,MATCH(Y18,[1]resumen!$A$5:$A$16,0),MATCH($T$14,[1]resumen!$B$4:$H$4,0))</f>
        <v>143.271334</v>
      </c>
      <c r="Z25" s="274">
        <f>INDEX([1]resumen!$M$5:$S$16,MATCH(Z18,[1]resumen!$A$5:$A$16,0),MATCH($T$14,[1]resumen!$B$4:$H$4,0))</f>
        <v>154.629232</v>
      </c>
      <c r="AA25" s="277">
        <f>INDEX([1]resumen!$M$5:$S$16,MATCH(AA18,[1]resumen!$A$5:$A$16,0),MATCH($T$14,[1]resumen!$B$4:$H$4,0))</f>
        <v>153.94886300000002</v>
      </c>
      <c r="AB25" s="277">
        <f>INDEX([1]resumen!$M$5:$S$16,MATCH(AB18,[1]resumen!$A$5:$A$16,0),MATCH($T$14,[1]resumen!$B$4:$H$4,0))</f>
        <v>165.197382</v>
      </c>
      <c r="AC25" s="277">
        <f>INDEX([1]resumen!$M$5:$S$16,MATCH(AC18,[1]resumen!$A$5:$A$16,0),MATCH($T$14,[1]resumen!$B$4:$H$4,0))</f>
        <v>175.78832299999999</v>
      </c>
      <c r="AD25" s="277">
        <f>INDEX([1]resumen!$M$5:$S$16,MATCH(AD18,[1]resumen!$A$5:$A$16,0),MATCH($T$14,[1]resumen!$B$4:$H$4,0))</f>
        <v>167.451358</v>
      </c>
      <c r="AE25" s="277">
        <f>INDEX([1]resumen!$M$5:$S$16,MATCH(AE18,[1]resumen!$A$5:$A$16,0),MATCH($T$14,[1]resumen!$B$4:$H$4,0))</f>
        <v>168.16579999999999</v>
      </c>
      <c r="AF25" s="275"/>
      <c r="AG25" s="275"/>
      <c r="AH25" s="276"/>
      <c r="AI25" s="278">
        <f>IFERROR(((T25/E25)-1)*100,"ND")</f>
        <v>-7.5674735306008323E-2</v>
      </c>
      <c r="AJ25" s="279">
        <f t="shared" si="0"/>
        <v>-1.7167354246292343</v>
      </c>
      <c r="AK25" s="279">
        <f t="shared" si="0"/>
        <v>-4.0969208197184415</v>
      </c>
      <c r="AL25" s="278">
        <f t="shared" si="0"/>
        <v>-6.1649415220135779</v>
      </c>
      <c r="AM25" s="278">
        <f t="shared" si="0"/>
        <v>-5.8085289430560794</v>
      </c>
      <c r="AN25" s="279">
        <f t="shared" si="0"/>
        <v>-9.4609323010488531</v>
      </c>
      <c r="AO25" s="278">
        <f t="shared" si="0"/>
        <v>-9.7584724262266835</v>
      </c>
      <c r="AP25" s="279">
        <f t="shared" si="0"/>
        <v>-10.112189457508357</v>
      </c>
      <c r="AQ25" s="279">
        <f t="shared" si="0"/>
        <v>3.042968844221372</v>
      </c>
      <c r="AR25" s="279">
        <f t="shared" si="0"/>
        <v>0.81124377183265928</v>
      </c>
      <c r="AS25" s="279">
        <f t="shared" si="0"/>
        <v>-0.3233509273543822</v>
      </c>
      <c r="AT25" s="279">
        <f t="shared" si="0"/>
        <v>3.2544456502319852</v>
      </c>
      <c r="AU25" s="195"/>
      <c r="AV25" s="280">
        <f t="shared" ref="AV25:AV26" si="2">SUM(E25:K25)</f>
        <v>1151.2247269999998</v>
      </c>
      <c r="AW25" s="280">
        <f t="shared" ref="AW25:AW26" si="3">SUM(T25:Z25)</f>
        <v>1089.798759</v>
      </c>
      <c r="AX25" s="278">
        <f t="shared" si="1"/>
        <v>-5.3357061014551839</v>
      </c>
    </row>
    <row r="26" spans="3:52">
      <c r="C26" s="272" t="s">
        <v>38</v>
      </c>
      <c r="D26" s="377" t="s">
        <v>111</v>
      </c>
      <c r="E26" s="277">
        <f>INDEX([1]resumen!$B$25:$H$36,MATCH(E18,[1]resumen!$A$5:$A$16,0),MATCH($E$14,[1]resumen!$B$4:$H$4,0))</f>
        <v>19229.398000000001</v>
      </c>
      <c r="F26" s="277">
        <f>INDEX([1]resumen!$B$25:$H$36,MATCH(F18,[1]resumen!$A$5:$A$16,0),MATCH($E$14,[1]resumen!$B$4:$H$4,0))</f>
        <v>18657.155999999999</v>
      </c>
      <c r="G26" s="277">
        <f>INDEX([1]resumen!$B$25:$H$36,MATCH(G18,[1]resumen!$A$5:$A$16,0),MATCH($E$14,[1]resumen!$B$4:$H$4,0))</f>
        <v>19894.396000000001</v>
      </c>
      <c r="H26" s="277">
        <f>INDEX([1]resumen!$B$25:$H$36,MATCH(H18,[1]resumen!$A$5:$A$16,0),MATCH($E$14,[1]resumen!$B$4:$H$4,0))</f>
        <v>19264.772000000001</v>
      </c>
      <c r="I26" s="277">
        <f>INDEX([1]resumen!$B$25:$H$36,MATCH(I18,[1]resumen!$A$5:$A$16,0),MATCH($E$14,[1]resumen!$B$4:$H$4,0))</f>
        <v>19955.597000000002</v>
      </c>
      <c r="J26" s="277">
        <f>INDEX([1]resumen!$B$25:$H$36,MATCH(J18,[1]resumen!$A$5:$A$16,0),MATCH($E$14,[1]resumen!$B$4:$H$4,0))</f>
        <v>15420.021000000001</v>
      </c>
      <c r="K26" s="277">
        <f>INDEX([1]resumen!$B$25:$H$36,MATCH(K18,[1]resumen!$A$5:$A$16,0),MATCH($E$14,[1]resumen!$B$4:$H$4,0))</f>
        <v>17596.478999999999</v>
      </c>
      <c r="L26" s="277">
        <f>INDEX([1]resumen!$B$25:$H$36,MATCH(L18,[1]resumen!$A$5:$A$16,0),MATCH($E$14,[1]resumen!$B$4:$H$4,0))</f>
        <v>17799.649000000001</v>
      </c>
      <c r="M26" s="277">
        <f>INDEX([1]resumen!$B$25:$H$36,MATCH(M18,[1]resumen!$A$5:$A$16,0),MATCH($E$14,[1]resumen!$B$4:$H$4,0))</f>
        <v>15286.199000000001</v>
      </c>
      <c r="N26" s="277">
        <f>INDEX([1]resumen!$B$25:$H$36,MATCH(N18,[1]resumen!$A$5:$A$16,0),MATCH($E$14,[1]resumen!$B$4:$H$4,0))</f>
        <v>18127.556</v>
      </c>
      <c r="O26" s="277">
        <f>INDEX([1]resumen!$B$25:$H$36,MATCH(O18,[1]resumen!$A$5:$A$16,0),MATCH($E$14,[1]resumen!$B$4:$H$4,0))</f>
        <v>19317.671999999999</v>
      </c>
      <c r="P26" s="277">
        <f>INDEX([1]resumen!$B$25:$H$36,MATCH(P18,[1]resumen!$A$5:$A$16,0),MATCH($E$14,[1]resumen!$B$4:$H$4,0))</f>
        <v>16484.998</v>
      </c>
      <c r="Q26" s="274"/>
      <c r="R26" s="275"/>
      <c r="S26" s="276"/>
      <c r="T26" s="281">
        <f>INDEX([1]resumen!$B$25:$H$36,MATCH(T18,[1]resumen!$A$5:$A$16,0),MATCH($T$14,[1]resumen!$B$4:$H$4,0))</f>
        <v>19088</v>
      </c>
      <c r="U26" s="281">
        <f>INDEX([1]resumen!$B$25:$H$36,MATCH(U18,[1]resumen!$A$5:$A$16,0),MATCH($T$14,[1]resumen!$B$4:$H$4,0))</f>
        <v>17617</v>
      </c>
      <c r="V26" s="281">
        <f>INDEX([1]resumen!$B$25:$H$36,MATCH(V18,[1]resumen!$A$5:$A$16,0),MATCH($T$14,[1]resumen!$B$4:$H$4,0))</f>
        <v>19290</v>
      </c>
      <c r="W26" s="281">
        <f>INDEX([1]resumen!$B$25:$H$36,MATCH(W18,[1]resumen!$A$5:$A$16,0),MATCH($T$14,[1]resumen!$B$4:$H$4,0))</f>
        <v>19066</v>
      </c>
      <c r="X26" s="281">
        <f>INDEX([1]resumen!$B$25:$H$36,MATCH(X18,[1]resumen!$A$5:$A$16,0),MATCH($T$14,[1]resumen!$B$4:$H$4,0))</f>
        <v>18016</v>
      </c>
      <c r="Y26" s="281">
        <f>INDEX([1]resumen!$B$25:$H$36,MATCH(Y18,[1]resumen!$A$5:$A$16,0),MATCH($T$14,[1]resumen!$B$4:$H$4,0))</f>
        <v>15512</v>
      </c>
      <c r="Z26" s="281">
        <f>INDEX([1]resumen!$B$25:$H$36,MATCH(Z18,[1]resumen!$A$5:$A$16,0),MATCH($T$14,[1]resumen!$B$4:$H$4,0))</f>
        <v>17890</v>
      </c>
      <c r="AA26" s="282">
        <f>INDEX([1]resumen!$B$25:$H$36,MATCH(AA18,[1]resumen!$A$5:$A$16,0),MATCH($T$14,[1]resumen!$B$4:$H$4,0))</f>
        <v>17635</v>
      </c>
      <c r="AB26" s="282">
        <f>INDEX([1]resumen!$B$25:$H$36,MATCH(AB18,[1]resumen!$A$5:$A$16,0),MATCH($T$14,[1]resumen!$B$4:$H$4,0))</f>
        <v>19825</v>
      </c>
      <c r="AC26" s="282">
        <f>INDEX([1]resumen!$B$25:$H$36,MATCH(AC18,[1]resumen!$A$5:$A$16,0),MATCH($T$14,[1]resumen!$B$4:$H$4,0))</f>
        <v>22186.057000000001</v>
      </c>
      <c r="AD26" s="282">
        <f>INDEX([1]resumen!$B$25:$H$36,MATCH(AD18,[1]resumen!$A$5:$A$16,0),MATCH($T$14,[1]resumen!$B$4:$H$4,0))</f>
        <v>21940.736000000001</v>
      </c>
      <c r="AE26" s="282">
        <f>INDEX([1]resumen!$B$25:$H$36,MATCH(AE18,[1]resumen!$A$5:$A$16,0),MATCH($T$14,[1]resumen!$B$4:$H$4,0))</f>
        <v>21918.498</v>
      </c>
      <c r="AF26" s="275"/>
      <c r="AG26" s="275"/>
      <c r="AH26" s="276"/>
      <c r="AI26" s="278">
        <f>IFERROR(((T26/E26)-1)*100,"ND")</f>
        <v>-0.73532203140213026</v>
      </c>
      <c r="AJ26" s="279">
        <f t="shared" si="0"/>
        <v>-5.5751048016106974</v>
      </c>
      <c r="AK26" s="279">
        <f t="shared" si="0"/>
        <v>-3.038021360387122</v>
      </c>
      <c r="AL26" s="278">
        <f t="shared" si="0"/>
        <v>-1.0317900466198182</v>
      </c>
      <c r="AM26" s="278">
        <f t="shared" si="0"/>
        <v>-9.7195638897698782</v>
      </c>
      <c r="AN26" s="279">
        <f t="shared" si="0"/>
        <v>0.59649075704890642</v>
      </c>
      <c r="AO26" s="278">
        <f t="shared" si="0"/>
        <v>1.6680666626545104</v>
      </c>
      <c r="AP26" s="279">
        <f t="shared" si="0"/>
        <v>-0.92501262243992466</v>
      </c>
      <c r="AQ26" s="279">
        <f t="shared" si="0"/>
        <v>29.692149107832488</v>
      </c>
      <c r="AR26" s="279">
        <f t="shared" si="0"/>
        <v>22.388572403251715</v>
      </c>
      <c r="AS26" s="279">
        <f t="shared" si="0"/>
        <v>13.578571993561139</v>
      </c>
      <c r="AT26" s="279">
        <f t="shared" si="0"/>
        <v>32.960270908131136</v>
      </c>
      <c r="AU26" s="195"/>
      <c r="AV26" s="283">
        <f t="shared" si="2"/>
        <v>130017.81900000002</v>
      </c>
      <c r="AW26" s="283">
        <f t="shared" si="3"/>
        <v>126479</v>
      </c>
      <c r="AX26" s="278">
        <f t="shared" si="1"/>
        <v>-2.7217953871384482</v>
      </c>
    </row>
    <row r="27" spans="3:52" s="172" customFormat="1">
      <c r="C27" s="185"/>
      <c r="D27" s="185"/>
      <c r="E27" s="185"/>
      <c r="F27" s="185"/>
      <c r="G27" s="185"/>
      <c r="H27" s="185"/>
      <c r="I27" s="185"/>
      <c r="J27" s="185"/>
      <c r="K27" s="187"/>
      <c r="L27" s="187"/>
      <c r="M27" s="187"/>
      <c r="N27" s="187"/>
      <c r="O27" s="187"/>
      <c r="P27" s="187"/>
      <c r="Q27" s="169"/>
      <c r="R27" s="169"/>
      <c r="S27" s="169"/>
      <c r="T27" s="244"/>
      <c r="U27" s="244"/>
      <c r="V27" s="244"/>
      <c r="W27" s="244"/>
      <c r="X27" s="170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52"/>
      <c r="AJ27" s="152"/>
      <c r="AK27" s="152"/>
      <c r="AL27" s="152"/>
      <c r="AM27" s="152"/>
      <c r="AN27" s="152"/>
      <c r="AO27" s="152"/>
      <c r="AP27" s="152"/>
      <c r="AQ27" s="180"/>
      <c r="AR27" s="180"/>
      <c r="AS27" s="180"/>
      <c r="AT27" s="180"/>
      <c r="AU27" s="195"/>
      <c r="AV27" s="170"/>
      <c r="AW27" s="170"/>
      <c r="AX27" s="171"/>
      <c r="AZ27" s="173"/>
    </row>
    <row r="28" spans="3:52" s="172" customFormat="1">
      <c r="C28" s="183" t="s">
        <v>124</v>
      </c>
      <c r="D28" s="174"/>
      <c r="E28" s="174"/>
      <c r="F28" s="174"/>
      <c r="G28" s="174"/>
      <c r="H28" s="174"/>
      <c r="I28" s="175"/>
      <c r="J28" s="175"/>
      <c r="K28" s="175"/>
      <c r="L28" s="175"/>
      <c r="M28" s="175"/>
      <c r="N28" s="175"/>
      <c r="O28" s="175"/>
      <c r="P28" s="175"/>
      <c r="Q28" s="176"/>
      <c r="R28" s="176"/>
      <c r="S28" s="176"/>
      <c r="T28" s="243"/>
      <c r="U28" s="243"/>
      <c r="V28" s="243"/>
      <c r="W28" s="243"/>
      <c r="X28" s="177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8"/>
      <c r="AJ28" s="178"/>
      <c r="AK28" s="178"/>
      <c r="AL28" s="178"/>
      <c r="AM28" s="178"/>
      <c r="AN28" s="178"/>
      <c r="AO28" s="291"/>
      <c r="AP28" s="178"/>
      <c r="AQ28" s="181"/>
      <c r="AR28" s="181"/>
      <c r="AS28" s="181"/>
      <c r="AT28" s="181"/>
      <c r="AU28" s="195"/>
      <c r="AV28" s="438" t="str">
        <f>AV23</f>
        <v>Acumulado Agosto</v>
      </c>
      <c r="AW28" s="439"/>
      <c r="AX28" s="292" t="str">
        <f>AX23</f>
        <v>Var %</v>
      </c>
      <c r="AZ28" s="173"/>
    </row>
    <row r="29" spans="3:52">
      <c r="C29" s="263" t="s">
        <v>125</v>
      </c>
      <c r="D29" s="376" t="s">
        <v>80</v>
      </c>
      <c r="E29" s="264">
        <f>INDEX([1]resumen!$M$25:$S$36,MATCH(E18,[1]resumen!$A$5:$A$16,0),MATCH($E$14,[1]resumen!$B$4:$H$4,0))</f>
        <v>3762729</v>
      </c>
      <c r="F29" s="264">
        <f>INDEX([1]resumen!$M$25:$S$36,MATCH(F18,[1]resumen!$A$5:$A$16,0),MATCH($E$14,[1]resumen!$B$4:$H$4,0))</f>
        <v>3091151</v>
      </c>
      <c r="G29" s="264">
        <f>INDEX([1]resumen!$M$25:$S$36,MATCH(G18,[1]resumen!$A$5:$A$16,0),MATCH($E$14,[1]resumen!$B$4:$H$4,0))</f>
        <v>3476198</v>
      </c>
      <c r="H29" s="264">
        <f>INDEX([1]resumen!$M$25:$S$36,MATCH(H18,[1]resumen!$A$5:$A$16,0),MATCH($E$14,[1]resumen!$B$4:$H$4,0))</f>
        <v>4000995</v>
      </c>
      <c r="I29" s="264">
        <f>INDEX([1]resumen!$M$25:$S$36,MATCH(I18,[1]resumen!$A$5:$A$16,0),MATCH($E$14,[1]resumen!$B$4:$H$4,0))</f>
        <v>3991113</v>
      </c>
      <c r="J29" s="264">
        <f>INDEX([1]resumen!$M$25:$S$36,MATCH(J18,[1]resumen!$A$5:$A$16,0),MATCH($E$14,[1]resumen!$B$4:$H$4,0))</f>
        <v>3474131</v>
      </c>
      <c r="K29" s="264">
        <f>INDEX([1]resumen!$M$25:$S$36,MATCH(K18,[1]resumen!$A$5:$A$16,0),MATCH($E$14,[1]resumen!$B$4:$H$4,0))</f>
        <v>3260779</v>
      </c>
      <c r="L29" s="264">
        <f>INDEX([1]resumen!$M$25:$S$36,MATCH(L18,[1]resumen!$A$5:$A$16,0),MATCH($E$14,[1]resumen!$B$4:$H$4,0))</f>
        <v>4081598</v>
      </c>
      <c r="M29" s="264">
        <f>INDEX([1]resumen!$M$25:$S$36,MATCH(M18,[1]resumen!$A$5:$A$16,0),MATCH($E$14,[1]resumen!$B$4:$H$4,0))</f>
        <v>3559128</v>
      </c>
      <c r="N29" s="264">
        <f>INDEX([1]resumen!$M$25:$S$36,MATCH(N18,[1]resumen!$A$5:$A$16,0),MATCH($E$14,[1]resumen!$B$4:$H$4,0))</f>
        <v>3981851</v>
      </c>
      <c r="O29" s="264">
        <f>INDEX([1]resumen!$M$25:$S$36,MATCH(O18,[1]resumen!$A$5:$A$16,0),MATCH($E$14,[1]resumen!$B$4:$H$4,0))</f>
        <v>3456713</v>
      </c>
      <c r="P29" s="264">
        <f>INDEX([1]resumen!$M$25:$S$36,MATCH(P18,[1]resumen!$A$5:$A$16,0),MATCH($E$14,[1]resumen!$B$4:$H$4,0))</f>
        <v>2948755</v>
      </c>
      <c r="Q29" s="265"/>
      <c r="R29" s="266"/>
      <c r="S29" s="267"/>
      <c r="T29" s="265">
        <f>INDEX([1]resumen!$M$25:$S$36,MATCH(T18,[1]resumen!$A$5:$A$16,0),MATCH($T$14,[1]resumen!$B$4:$H$4,0))</f>
        <v>3354103</v>
      </c>
      <c r="U29" s="265">
        <f>INDEX([1]resumen!$M$25:$S$36,MATCH(U18,[1]resumen!$A$5:$A$16,0),MATCH($T$14,[1]resumen!$B$4:$H$4,0))</f>
        <v>2680772</v>
      </c>
      <c r="V29" s="265">
        <f>INDEX([1]resumen!$M$25:$S$36,MATCH(V18,[1]resumen!$A$5:$A$16,0),MATCH($T$14,[1]resumen!$B$4:$H$4,0))</f>
        <v>3499981</v>
      </c>
      <c r="W29" s="265">
        <f>INDEX([1]resumen!$M$25:$S$36,MATCH(W18,[1]resumen!$A$5:$A$16,0),MATCH($T$14,[1]resumen!$B$4:$H$4,0))</f>
        <v>3403486</v>
      </c>
      <c r="X29" s="265">
        <f>INDEX([1]resumen!$M$25:$S$36,MATCH(X18,[1]resumen!$A$5:$A$16,0),MATCH($T$14,[1]resumen!$B$4:$H$4,0))</f>
        <v>2282987</v>
      </c>
      <c r="Y29" s="265">
        <f>INDEX([1]resumen!$M$25:$S$36,MATCH(Y18,[1]resumen!$A$5:$A$16,0),MATCH($T$14,[1]resumen!$B$4:$H$4,0))</f>
        <v>3329341.58</v>
      </c>
      <c r="Z29" s="265">
        <f>INDEX([1]resumen!$M$25:$S$36,MATCH(Z18,[1]resumen!$A$5:$A$16,0),MATCH($T$14,[1]resumen!$B$4:$H$4,0))</f>
        <v>2143165</v>
      </c>
      <c r="AA29" s="284">
        <f>INDEX([1]resumen!$M$25:$S$36,MATCH(AA18,[1]resumen!$A$5:$A$16,0),MATCH($T$14,[1]resumen!$B$4:$H$4,0))</f>
        <v>3183663</v>
      </c>
      <c r="AB29" s="284">
        <f>INDEX([1]resumen!$M$25:$S$36,MATCH(AB18,[1]resumen!$A$5:$A$16,0),MATCH($T$14,[1]resumen!$B$4:$H$4,0))</f>
        <v>2117706</v>
      </c>
      <c r="AC29" s="284">
        <f>INDEX([1]resumen!$M$25:$S$36,MATCH(AC18,[1]resumen!$A$5:$A$16,0),MATCH($T$14,[1]resumen!$B$4:$H$4,0))</f>
        <v>3061748</v>
      </c>
      <c r="AD29" s="284">
        <f>INDEX([1]resumen!$M$25:$S$36,MATCH(AD18,[1]resumen!$A$5:$A$16,0),MATCH($T$14,[1]resumen!$B$4:$H$4,0))</f>
        <v>2806753</v>
      </c>
      <c r="AE29" s="284">
        <f>INDEX([1]resumen!$M$25:$S$36,MATCH(AE18,[1]resumen!$A$5:$A$16,0),MATCH($T$14,[1]resumen!$B$4:$H$4,0))</f>
        <v>3528750</v>
      </c>
      <c r="AF29" s="266"/>
      <c r="AG29" s="266"/>
      <c r="AH29" s="267"/>
      <c r="AI29" s="269">
        <f>IFERROR(((T29/E29)-1)*100,"ND")</f>
        <v>-10.859830723924047</v>
      </c>
      <c r="AJ29" s="269">
        <f t="shared" ref="AJ29:AT32" si="4">IFERROR(((U29/F29)-1)*100,"NA")</f>
        <v>-13.275928610410814</v>
      </c>
      <c r="AK29" s="269">
        <f t="shared" si="4"/>
        <v>0.68416701235085586</v>
      </c>
      <c r="AL29" s="269">
        <f t="shared" si="4"/>
        <v>-14.934010164971468</v>
      </c>
      <c r="AM29" s="269">
        <f t="shared" si="4"/>
        <v>-42.798236983017013</v>
      </c>
      <c r="AN29" s="269">
        <f t="shared" si="4"/>
        <v>-4.1676442252753247</v>
      </c>
      <c r="AO29" s="269">
        <f t="shared" si="4"/>
        <v>-34.274447915666769</v>
      </c>
      <c r="AP29" s="270">
        <f t="shared" si="4"/>
        <v>-21.999594276555413</v>
      </c>
      <c r="AQ29" s="270">
        <f t="shared" si="4"/>
        <v>-40.499302076238898</v>
      </c>
      <c r="AR29" s="270">
        <f t="shared" si="4"/>
        <v>-23.107419137481532</v>
      </c>
      <c r="AS29" s="270">
        <f t="shared" si="4"/>
        <v>-18.802833790366748</v>
      </c>
      <c r="AT29" s="270">
        <f t="shared" si="4"/>
        <v>19.66914850504704</v>
      </c>
      <c r="AU29" s="195"/>
      <c r="AV29" s="271">
        <f t="shared" ref="AV29:AV32" si="5">SUM(E29:K29)</f>
        <v>25057096</v>
      </c>
      <c r="AW29" s="271">
        <f t="shared" ref="AW29:AW32" si="6">SUM(T29:Z29)</f>
        <v>20693835.579999998</v>
      </c>
      <c r="AX29" s="269">
        <f t="shared" ref="AX29:AX32" si="7">IFERROR(((AW29/AV29)-1)*100,"ND")</f>
        <v>-17.413272551615723</v>
      </c>
    </row>
    <row r="30" spans="3:52">
      <c r="C30" s="272" t="s">
        <v>126</v>
      </c>
      <c r="D30" s="377" t="s">
        <v>80</v>
      </c>
      <c r="E30" s="277">
        <f>INDEX([1]resumen!$B$43:$H$54,MATCH(E18,[1]resumen!$A$5:$A$16,0),MATCH($E$14,[1]resumen!$B$4:$H$4,0))</f>
        <v>66327</v>
      </c>
      <c r="F30" s="277">
        <f>INDEX([1]resumen!$B$43:$H$54,MATCH(F18,[1]resumen!$A$5:$A$16,0),MATCH($E$14,[1]resumen!$B$4:$H$4,0))</f>
        <v>45929</v>
      </c>
      <c r="G30" s="277">
        <f>INDEX([1]resumen!$B$43:$H$54,MATCH(G18,[1]resumen!$A$5:$A$16,0),MATCH($E$14,[1]resumen!$B$4:$H$4,0))</f>
        <v>54201</v>
      </c>
      <c r="H30" s="277">
        <f>INDEX([1]resumen!$B$43:$H$54,MATCH(H18,[1]resumen!$A$5:$A$16,0),MATCH($E$14,[1]resumen!$B$4:$H$4,0))</f>
        <v>55680</v>
      </c>
      <c r="I30" s="277">
        <f>INDEX([1]resumen!$B$43:$H$54,MATCH(I18,[1]resumen!$A$5:$A$16,0),MATCH($E$14,[1]resumen!$B$4:$H$4,0))</f>
        <v>66072</v>
      </c>
      <c r="J30" s="277">
        <f>INDEX([1]resumen!$B$43:$H$54,MATCH(J18,[1]resumen!$A$5:$A$16,0),MATCH($E$14,[1]resumen!$B$4:$H$4,0))</f>
        <v>50729</v>
      </c>
      <c r="K30" s="277">
        <f>INDEX([1]resumen!$B$43:$H$54,MATCH(K18,[1]resumen!$A$5:$A$16,0),MATCH($E$14,[1]resumen!$B$4:$H$4,0))</f>
        <v>56888</v>
      </c>
      <c r="L30" s="277">
        <f>INDEX([1]resumen!$B$43:$H$54,MATCH(L18,[1]resumen!$A$5:$A$16,0),MATCH($E$14,[1]resumen!$B$4:$H$4,0))</f>
        <v>56065</v>
      </c>
      <c r="M30" s="277">
        <f>INDEX([1]resumen!$B$43:$H$54,MATCH(M18,[1]resumen!$A$5:$A$16,0),MATCH($E$14,[1]resumen!$B$4:$H$4,0))</f>
        <v>48402</v>
      </c>
      <c r="N30" s="277">
        <f>INDEX([1]resumen!$B$43:$H$54,MATCH(N18,[1]resumen!$A$5:$A$16,0),MATCH($E$14,[1]resumen!$B$4:$H$4,0))</f>
        <v>64643</v>
      </c>
      <c r="O30" s="277">
        <f>INDEX([1]resumen!$B$43:$H$54,MATCH(O18,[1]resumen!$A$5:$A$16,0),MATCH($E$14,[1]resumen!$B$4:$H$4,0))</f>
        <v>55600</v>
      </c>
      <c r="P30" s="277">
        <f>INDEX([1]resumen!$B$43:$H$54,MATCH(P18,[1]resumen!$A$5:$A$16,0),MATCH($E$14,[1]resumen!$B$4:$H$4,0))</f>
        <v>43501</v>
      </c>
      <c r="Q30" s="274"/>
      <c r="R30" s="275"/>
      <c r="S30" s="276"/>
      <c r="T30" s="281">
        <f>INDEX([1]resumen!$B$43:$H$54,MATCH(T18,[1]resumen!$A$5:$A$16,0),MATCH($T$14,[1]resumen!$B$4:$H$4,0))</f>
        <v>73121</v>
      </c>
      <c r="U30" s="281">
        <f>INDEX([1]resumen!$B$43:$H$54,MATCH(U18,[1]resumen!$A$5:$A$16,0),MATCH($T$14,[1]resumen!$B$4:$H$4,0))</f>
        <v>88899</v>
      </c>
      <c r="V30" s="281">
        <f>INDEX([1]resumen!$B$43:$H$54,MATCH(V18,[1]resumen!$A$5:$A$16,0),MATCH($T$14,[1]resumen!$B$4:$H$4,0))</f>
        <v>75235</v>
      </c>
      <c r="W30" s="281">
        <f>INDEX([1]resumen!$B$43:$H$54,MATCH(W18,[1]resumen!$A$5:$A$16,0),MATCH($T$14,[1]resumen!$B$4:$H$4,0))</f>
        <v>82256</v>
      </c>
      <c r="X30" s="281">
        <f>INDEX([1]resumen!$B$43:$H$54,MATCH(X18,[1]resumen!$A$5:$A$16,0),MATCH($T$14,[1]resumen!$B$4:$H$4,0))</f>
        <v>110460</v>
      </c>
      <c r="Y30" s="281">
        <f>INDEX([1]resumen!$B$43:$H$54,MATCH(Y18,[1]resumen!$A$5:$A$16,0),MATCH($T$14,[1]resumen!$B$4:$H$4,0))</f>
        <v>69744.272912</v>
      </c>
      <c r="Z30" s="281">
        <f>INDEX([1]resumen!$B$43:$H$54,MATCH(Z18,[1]resumen!$A$5:$A$16,0),MATCH($T$14,[1]resumen!$B$4:$H$4,0))</f>
        <v>53967</v>
      </c>
      <c r="AA30" s="285">
        <f>INDEX([1]resumen!$B$43:$H$54,MATCH(AA18,[1]resumen!$A$5:$A$16,0),MATCH($T$14,[1]resumen!$B$4:$H$4,0))</f>
        <v>85900</v>
      </c>
      <c r="AB30" s="285">
        <f>INDEX([1]resumen!$B$43:$H$54,MATCH(AB18,[1]resumen!$A$5:$A$16,0),MATCH($T$14,[1]resumen!$B$4:$H$4,0))</f>
        <v>66373</v>
      </c>
      <c r="AC30" s="285">
        <f>INDEX([1]resumen!$B$43:$H$54,MATCH(AC18,[1]resumen!$A$5:$A$16,0),MATCH($T$14,[1]resumen!$B$4:$H$4,0))</f>
        <v>60235</v>
      </c>
      <c r="AD30" s="285">
        <f>INDEX([1]resumen!$B$43:$H$54,MATCH(AD18,[1]resumen!$A$5:$A$16,0),MATCH($T$14,[1]resumen!$B$4:$H$4,0))</f>
        <v>62859</v>
      </c>
      <c r="AE30" s="285">
        <f>INDEX([1]resumen!$B$43:$H$54,MATCH(AE18,[1]resumen!$A$5:$A$16,0),MATCH($T$14,[1]resumen!$B$4:$H$4,0))</f>
        <v>64809</v>
      </c>
      <c r="AF30" s="275"/>
      <c r="AG30" s="275"/>
      <c r="AH30" s="276"/>
      <c r="AI30" s="278">
        <f t="shared" ref="AI30:AI32" si="8">IFERROR(((T30/E30)-1)*100,"ND")</f>
        <v>10.243189048200584</v>
      </c>
      <c r="AJ30" s="278">
        <f t="shared" si="4"/>
        <v>93.557447364410294</v>
      </c>
      <c r="AK30" s="278">
        <f t="shared" si="4"/>
        <v>38.807402077452437</v>
      </c>
      <c r="AL30" s="278">
        <f t="shared" si="4"/>
        <v>47.729885057471265</v>
      </c>
      <c r="AM30" s="278">
        <f t="shared" si="4"/>
        <v>67.181256810751904</v>
      </c>
      <c r="AN30" s="278">
        <f t="shared" si="4"/>
        <v>37.484028685761594</v>
      </c>
      <c r="AO30" s="278">
        <f t="shared" si="4"/>
        <v>-5.1346505414147092</v>
      </c>
      <c r="AP30" s="279">
        <f t="shared" si="4"/>
        <v>53.215018282350847</v>
      </c>
      <c r="AQ30" s="279">
        <f t="shared" si="4"/>
        <v>37.128631048303795</v>
      </c>
      <c r="AR30" s="279">
        <f t="shared" si="4"/>
        <v>-6.8189904552697129</v>
      </c>
      <c r="AS30" s="279">
        <f t="shared" si="4"/>
        <v>13.055755395683445</v>
      </c>
      <c r="AT30" s="279">
        <f t="shared" si="4"/>
        <v>48.98278200501138</v>
      </c>
      <c r="AU30" s="195"/>
      <c r="AV30" s="283">
        <f t="shared" si="5"/>
        <v>395826</v>
      </c>
      <c r="AW30" s="283">
        <f t="shared" si="6"/>
        <v>553682.27291200007</v>
      </c>
      <c r="AX30" s="278">
        <f t="shared" si="7"/>
        <v>39.880218306023373</v>
      </c>
    </row>
    <row r="31" spans="3:52">
      <c r="C31" s="272" t="s">
        <v>127</v>
      </c>
      <c r="D31" s="377" t="s">
        <v>80</v>
      </c>
      <c r="E31" s="277">
        <f>INDEX([1]resumen!$M$43:$S$54,MATCH(E18,[1]resumen!$A$5:$A$16,0),MATCH($E$14,[1]resumen!$B$4:$H$4,0))</f>
        <v>3627671</v>
      </c>
      <c r="F31" s="277">
        <f>INDEX([1]resumen!$M$43:$S$54,MATCH(F18,[1]resumen!$A$5:$A$16,0),MATCH($E$14,[1]resumen!$B$4:$H$4,0))</f>
        <v>3502884</v>
      </c>
      <c r="G31" s="277">
        <f>INDEX([1]resumen!$M$43:$S$54,MATCH(G18,[1]resumen!$A$5:$A$16,0),MATCH($E$14,[1]resumen!$B$4:$H$4,0))</f>
        <v>3959409</v>
      </c>
      <c r="H31" s="277">
        <f>INDEX([1]resumen!$M$43:$S$54,MATCH(H18,[1]resumen!$A$5:$A$16,0),MATCH($E$14,[1]resumen!$B$4:$H$4,0))</f>
        <v>3942730</v>
      </c>
      <c r="I31" s="277">
        <f>INDEX([1]resumen!$M$43:$S$54,MATCH(I18,[1]resumen!$A$5:$A$16,0),MATCH($E$14,[1]resumen!$B$4:$H$4,0))</f>
        <v>3911757</v>
      </c>
      <c r="J31" s="277">
        <f>INDEX([1]resumen!$M$43:$S$54,MATCH(J18,[1]resumen!$A$5:$A$16,0),MATCH($E$14,[1]resumen!$B$4:$H$4,0))</f>
        <v>3926170</v>
      </c>
      <c r="K31" s="277">
        <f>INDEX([1]resumen!$M$43:$S$54,MATCH(K18,[1]resumen!$A$5:$A$16,0),MATCH($E$14,[1]resumen!$B$4:$H$4,0))</f>
        <v>4137219</v>
      </c>
      <c r="L31" s="277">
        <f>INDEX([1]resumen!$M$43:$S$54,MATCH(L18,[1]resumen!$A$5:$A$16,0),MATCH($E$14,[1]resumen!$B$4:$H$4,0))</f>
        <v>4083552</v>
      </c>
      <c r="M31" s="277">
        <f>INDEX([1]resumen!$M$43:$S$54,MATCH(M18,[1]resumen!$A$5:$A$16,0),MATCH($E$14,[1]resumen!$B$4:$H$4,0))</f>
        <v>3606451</v>
      </c>
      <c r="N31" s="277">
        <f>INDEX([1]resumen!$M$43:$S$54,MATCH(N18,[1]resumen!$A$5:$A$16,0),MATCH($E$14,[1]resumen!$B$4:$H$4,0))</f>
        <v>3735116</v>
      </c>
      <c r="O31" s="277">
        <f>INDEX([1]resumen!$M$43:$S$54,MATCH(O18,[1]resumen!$A$5:$A$16,0),MATCH($E$14,[1]resumen!$B$4:$H$4,0))</f>
        <v>3366720</v>
      </c>
      <c r="P31" s="277">
        <f>INDEX([1]resumen!$M$43:$S$54,MATCH(P18,[1]resumen!$A$5:$A$16,0),MATCH($E$14,[1]resumen!$B$4:$H$4,0))</f>
        <v>3590124</v>
      </c>
      <c r="Q31" s="274"/>
      <c r="R31" s="275"/>
      <c r="S31" s="276"/>
      <c r="T31" s="281">
        <f>INDEX([1]resumen!$M$43:$S$54,MATCH(T18,[1]resumen!$A$5:$A$16,0),MATCH($T$14,[1]resumen!$B$4:$H$4,0))</f>
        <v>3686007</v>
      </c>
      <c r="U31" s="281">
        <f>INDEX([1]resumen!$M$43:$S$54,MATCH(U18,[1]resumen!$A$5:$A$16,0),MATCH($T$14,[1]resumen!$B$4:$H$4,0))</f>
        <v>3529597</v>
      </c>
      <c r="V31" s="281">
        <f>INDEX([1]resumen!$M$43:$S$54,MATCH(V18,[1]resumen!$A$5:$A$16,0),MATCH($T$14,[1]resumen!$B$4:$H$4,0))</f>
        <v>4081516</v>
      </c>
      <c r="W31" s="281">
        <f>INDEX([1]resumen!$M$43:$S$54,MATCH(W18,[1]resumen!$A$5:$A$16,0),MATCH($T$14,[1]resumen!$B$4:$H$4,0))</f>
        <v>3895542</v>
      </c>
      <c r="X31" s="281">
        <f>INDEX([1]resumen!$M$43:$S$54,MATCH(X18,[1]resumen!$A$5:$A$16,0),MATCH($T$14,[1]resumen!$B$4:$H$4,0))</f>
        <v>4212596</v>
      </c>
      <c r="Y31" s="281">
        <f>INDEX([1]resumen!$M$43:$S$54,MATCH(Y18,[1]resumen!$A$5:$A$16,0),MATCH($T$14,[1]resumen!$B$4:$H$4,0))</f>
        <v>3542701</v>
      </c>
      <c r="Z31" s="281">
        <f>INDEX([1]resumen!$M$43:$S$54,MATCH(Z18,[1]resumen!$A$5:$A$16,0),MATCH($T$14,[1]resumen!$B$4:$H$4,0))</f>
        <v>3789080</v>
      </c>
      <c r="AA31" s="285">
        <f>INDEX([1]resumen!$M$43:$S$54,MATCH(AA18,[1]resumen!$A$5:$A$16,0),MATCH($T$14,[1]resumen!$B$4:$H$4,0))</f>
        <v>4012562</v>
      </c>
      <c r="AB31" s="285">
        <f>INDEX([1]resumen!$M$43:$S$54,MATCH(AB18,[1]resumen!$A$5:$A$16,0),MATCH($T$14,[1]resumen!$B$4:$H$4,0))</f>
        <v>3899683</v>
      </c>
      <c r="AC31" s="285">
        <f>INDEX([1]resumen!$M$43:$S$54,MATCH(AC18,[1]resumen!$A$5:$A$16,0),MATCH($T$14,[1]resumen!$B$4:$H$4,0))</f>
        <v>4022109</v>
      </c>
      <c r="AD31" s="285">
        <f>INDEX([1]resumen!$M$43:$S$54,MATCH(AD18,[1]resumen!$A$5:$A$16,0),MATCH($T$14,[1]resumen!$B$4:$H$4,0))</f>
        <v>3732578</v>
      </c>
      <c r="AE31" s="285">
        <f>INDEX([1]resumen!$M$43:$S$54,MATCH(AE18,[1]resumen!$A$5:$A$16,0),MATCH($T$14,[1]resumen!$B$4:$H$4,0))</f>
        <v>3811091</v>
      </c>
      <c r="AF31" s="275"/>
      <c r="AG31" s="275"/>
      <c r="AH31" s="276"/>
      <c r="AI31" s="278">
        <f t="shared" si="8"/>
        <v>1.608084084802619</v>
      </c>
      <c r="AJ31" s="278">
        <f t="shared" si="4"/>
        <v>0.76260018887293057</v>
      </c>
      <c r="AK31" s="278">
        <f t="shared" si="4"/>
        <v>3.0839703602229429</v>
      </c>
      <c r="AL31" s="278">
        <f t="shared" si="4"/>
        <v>-1.1968356950640802</v>
      </c>
      <c r="AM31" s="278">
        <f t="shared" si="4"/>
        <v>7.6906362026066599</v>
      </c>
      <c r="AN31" s="278">
        <f t="shared" si="4"/>
        <v>-9.7669993912642639</v>
      </c>
      <c r="AO31" s="278">
        <f t="shared" si="4"/>
        <v>-8.4148071446060726</v>
      </c>
      <c r="AP31" s="279">
        <f t="shared" si="4"/>
        <v>-1.7384375171419442</v>
      </c>
      <c r="AQ31" s="279">
        <f t="shared" si="4"/>
        <v>8.1307634569276033</v>
      </c>
      <c r="AR31" s="279">
        <f t="shared" si="4"/>
        <v>7.6836435602000153</v>
      </c>
      <c r="AS31" s="279">
        <f t="shared" si="4"/>
        <v>10.866897158064814</v>
      </c>
      <c r="AT31" s="279">
        <f t="shared" si="4"/>
        <v>6.1548570467203856</v>
      </c>
      <c r="AU31" s="195"/>
      <c r="AV31" s="283">
        <f t="shared" si="5"/>
        <v>27007840</v>
      </c>
      <c r="AW31" s="283">
        <f t="shared" si="6"/>
        <v>26737039</v>
      </c>
      <c r="AX31" s="278">
        <f t="shared" si="7"/>
        <v>-1.0026755194047388</v>
      </c>
    </row>
    <row r="32" spans="3:52" s="172" customFormat="1" ht="13.5" customHeight="1">
      <c r="C32" s="286" t="s">
        <v>128</v>
      </c>
      <c r="D32" s="377" t="s">
        <v>129</v>
      </c>
      <c r="E32" s="287">
        <f>INDEX([1]resumen!$B$62:$H$73,MATCH(E18,[1]resumen!$A$5:$A$16,0),MATCH($E$14,[1]resumen!$B$4:$H$4,0))</f>
        <v>575763</v>
      </c>
      <c r="F32" s="287">
        <f>INDEX([1]resumen!$B$62:$H$73,MATCH(F18,[1]resumen!$A$5:$A$16,0),MATCH($E$14,[1]resumen!$B$4:$H$4,0))</f>
        <v>522139</v>
      </c>
      <c r="G32" s="287">
        <f>INDEX([1]resumen!$B$62:$H$73,MATCH(G18,[1]resumen!$A$5:$A$16,0),MATCH($E$14,[1]resumen!$B$4:$H$4,0))</f>
        <v>589405</v>
      </c>
      <c r="H32" s="287">
        <f>INDEX([1]resumen!$B$62:$H$73,MATCH(H18,[1]resumen!$A$5:$A$16,0),MATCH($E$14,[1]resumen!$B$4:$H$4,0))</f>
        <v>590178</v>
      </c>
      <c r="I32" s="287">
        <f>INDEX([1]resumen!$B$62:$H$73,MATCH(I18,[1]resumen!$A$5:$A$16,0),MATCH($E$14,[1]resumen!$B$4:$H$4,0))</f>
        <v>600516</v>
      </c>
      <c r="J32" s="287">
        <f>INDEX([1]resumen!$B$62:$H$73,MATCH(J18,[1]resumen!$A$5:$A$16,0),MATCH($E$14,[1]resumen!$B$4:$H$4,0))</f>
        <v>576085</v>
      </c>
      <c r="K32" s="287">
        <f>INDEX([1]resumen!$B$62:$H$73,MATCH(K18,[1]resumen!$A$5:$A$16,0),MATCH($E$14,[1]resumen!$B$4:$H$4,0))</f>
        <v>594092</v>
      </c>
      <c r="L32" s="287">
        <f>INDEX([1]resumen!$B$62:$H$73,MATCH(L18,[1]resumen!$A$5:$A$16,0),MATCH($E$14,[1]resumen!$B$4:$H$4,0))</f>
        <v>639198</v>
      </c>
      <c r="M32" s="287">
        <f>INDEX([1]resumen!$B$62:$H$73,MATCH(M18,[1]resumen!$A$5:$A$16,0),MATCH($E$14,[1]resumen!$B$4:$H$4,0))</f>
        <v>581728</v>
      </c>
      <c r="N32" s="287">
        <f>INDEX([1]resumen!$B$62:$H$73,MATCH(N18,[1]resumen!$A$5:$A$16,0),MATCH($E$14,[1]resumen!$B$4:$H$4,0))</f>
        <v>552650</v>
      </c>
      <c r="O32" s="287">
        <f>INDEX([1]resumen!$B$62:$H$73,MATCH(O18,[1]resumen!$A$5:$A$16,0),MATCH($E$14,[1]resumen!$B$4:$H$4,0))</f>
        <v>527512</v>
      </c>
      <c r="P32" s="287">
        <f>INDEX([1]resumen!$B$62:$H$73,MATCH(P18,[1]resumen!$A$5:$A$16,0),MATCH($E$14,[1]resumen!$B$4:$H$4,0))</f>
        <v>544620</v>
      </c>
      <c r="Q32" s="275"/>
      <c r="R32" s="275"/>
      <c r="S32" s="275"/>
      <c r="T32" s="281">
        <f>INDEX([1]resumen!$B$62:$H$73,MATCH(T18,[1]resumen!$A$5:$A$16,0),MATCH($T$14,[1]resumen!$B$4:$H$4,0))</f>
        <v>534950</v>
      </c>
      <c r="U32" s="281">
        <f>INDEX([1]resumen!$B$62:$H$73,MATCH(U18,[1]resumen!$A$5:$A$16,0),MATCH($T$14,[1]resumen!$B$4:$H$4,0))</f>
        <v>511486</v>
      </c>
      <c r="V32" s="281">
        <f>INDEX([1]resumen!$B$62:$H$73,MATCH(V18,[1]resumen!$A$5:$A$16,0),MATCH($T$14,[1]resumen!$B$4:$H$4,0))</f>
        <v>596829</v>
      </c>
      <c r="W32" s="281">
        <f>INDEX([1]resumen!$B$62:$H$73,MATCH(W18,[1]resumen!$A$5:$A$16,0),MATCH($T$14,[1]resumen!$B$4:$H$4,0))</f>
        <v>546591</v>
      </c>
      <c r="X32" s="281">
        <f>INDEX([1]resumen!$B$62:$H$73,MATCH(X18,[1]resumen!$A$5:$A$16,0),MATCH($T$14,[1]resumen!$B$4:$H$4,0))</f>
        <v>608827</v>
      </c>
      <c r="Y32" s="281">
        <f>INDEX([1]resumen!$B$62:$H$73,MATCH(Y18,[1]resumen!$A$5:$A$16,0),MATCH($T$14,[1]resumen!$B$4:$H$4,0))</f>
        <v>514847</v>
      </c>
      <c r="Z32" s="281">
        <f>INDEX([1]resumen!$B$62:$H$73,MATCH(Z18,[1]resumen!$A$5:$A$16,0),MATCH($T$14,[1]resumen!$B$4:$H$4,0))</f>
        <v>565237</v>
      </c>
      <c r="AA32" s="287">
        <f t="shared" ref="AA32:AE32" si="9">AA29+AA30+AA31</f>
        <v>7282125</v>
      </c>
      <c r="AB32" s="287">
        <f t="shared" si="9"/>
        <v>6083762</v>
      </c>
      <c r="AC32" s="287">
        <f t="shared" si="9"/>
        <v>7144092</v>
      </c>
      <c r="AD32" s="287">
        <f t="shared" si="9"/>
        <v>6602190</v>
      </c>
      <c r="AE32" s="287">
        <f t="shared" si="9"/>
        <v>7404650</v>
      </c>
      <c r="AF32" s="275"/>
      <c r="AG32" s="275"/>
      <c r="AH32" s="275"/>
      <c r="AI32" s="278">
        <f t="shared" si="8"/>
        <v>-7.0885069030139132</v>
      </c>
      <c r="AJ32" s="278">
        <f t="shared" si="4"/>
        <v>-2.0402613097278643</v>
      </c>
      <c r="AK32" s="278">
        <f t="shared" si="4"/>
        <v>1.2595753344474492</v>
      </c>
      <c r="AL32" s="288">
        <f t="shared" si="4"/>
        <v>-7.3853989813242755</v>
      </c>
      <c r="AM32" s="288">
        <f t="shared" si="4"/>
        <v>1.3839764469223192</v>
      </c>
      <c r="AN32" s="288">
        <f t="shared" si="4"/>
        <v>-10.630028554813965</v>
      </c>
      <c r="AO32" s="288">
        <f t="shared" si="4"/>
        <v>-4.8569918463806978</v>
      </c>
      <c r="AP32" s="289"/>
      <c r="AQ32" s="290"/>
      <c r="AR32" s="290"/>
      <c r="AS32" s="290"/>
      <c r="AT32" s="290"/>
      <c r="AU32" s="195"/>
      <c r="AV32" s="283">
        <f t="shared" si="5"/>
        <v>4048178</v>
      </c>
      <c r="AW32" s="283">
        <f t="shared" si="6"/>
        <v>3878767</v>
      </c>
      <c r="AX32" s="278">
        <f t="shared" si="7"/>
        <v>-4.1848703293185245</v>
      </c>
      <c r="AZ32" s="173"/>
    </row>
    <row r="33" spans="3:52" s="172" customFormat="1">
      <c r="C33" s="192"/>
      <c r="D33" s="192"/>
      <c r="E33" s="192"/>
      <c r="F33" s="192"/>
      <c r="G33" s="192"/>
      <c r="H33" s="192"/>
      <c r="I33" s="197"/>
      <c r="J33" s="197"/>
      <c r="K33" s="197"/>
      <c r="L33" s="197"/>
      <c r="M33" s="197"/>
      <c r="N33" s="197"/>
      <c r="O33" s="189"/>
      <c r="P33" s="189"/>
      <c r="Q33" s="189"/>
      <c r="R33" s="189"/>
      <c r="S33" s="189"/>
      <c r="T33" s="245"/>
      <c r="U33" s="245"/>
      <c r="V33" s="245"/>
      <c r="W33" s="245"/>
      <c r="X33" s="193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94"/>
      <c r="AJ33" s="194"/>
      <c r="AK33" s="194"/>
      <c r="AL33" s="194"/>
      <c r="AM33" s="194"/>
      <c r="AN33" s="194"/>
      <c r="AO33" s="194"/>
      <c r="AP33" s="194"/>
      <c r="AQ33" s="182"/>
      <c r="AR33" s="182"/>
      <c r="AS33" s="182"/>
      <c r="AT33" s="182"/>
      <c r="AU33" s="195"/>
      <c r="AV33" s="193"/>
      <c r="AW33" s="193"/>
      <c r="AX33" s="198"/>
      <c r="AZ33" s="173"/>
    </row>
    <row r="34" spans="3:52" s="172" customFormat="1">
      <c r="C34" s="32" t="s">
        <v>233</v>
      </c>
      <c r="D34" s="174"/>
      <c r="E34" s="174"/>
      <c r="F34" s="174"/>
      <c r="G34" s="174"/>
      <c r="H34" s="174"/>
      <c r="I34" s="175"/>
      <c r="J34" s="175"/>
      <c r="K34" s="175"/>
      <c r="L34" s="175"/>
      <c r="M34" s="175"/>
      <c r="N34" s="175"/>
      <c r="O34" s="176"/>
      <c r="P34" s="176"/>
      <c r="Q34" s="176"/>
      <c r="R34" s="176"/>
      <c r="S34" s="176"/>
      <c r="T34" s="243"/>
      <c r="U34" s="243"/>
      <c r="V34" s="243"/>
      <c r="W34" s="243"/>
      <c r="X34" s="177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8"/>
      <c r="AJ34" s="178"/>
      <c r="AK34" s="178"/>
      <c r="AL34" s="178"/>
      <c r="AM34" s="178"/>
      <c r="AN34" s="178"/>
      <c r="AO34" s="291"/>
      <c r="AP34" s="178"/>
      <c r="AQ34" s="181"/>
      <c r="AR34" s="181"/>
      <c r="AS34" s="181"/>
      <c r="AT34" s="181"/>
      <c r="AU34" s="195"/>
      <c r="AV34" s="438" t="str">
        <f>AV28</f>
        <v>Acumulado Agosto</v>
      </c>
      <c r="AW34" s="439"/>
      <c r="AX34" s="292" t="str">
        <f>AX28</f>
        <v>Var %</v>
      </c>
      <c r="AZ34" s="173"/>
    </row>
    <row r="35" spans="3:52" s="172" customFormat="1">
      <c r="C35" s="294" t="s">
        <v>228</v>
      </c>
      <c r="D35" s="376" t="s">
        <v>232</v>
      </c>
      <c r="E35" s="295">
        <f>INDEX([1]resumen!$B$83:$H$94,MATCH(E18,[1]resumen!$A$5:$A$16,0),MATCH($E$14,[1]resumen!$B$4:$H$4,0))</f>
        <v>1219661</v>
      </c>
      <c r="F35" s="295">
        <f>INDEX([1]resumen!$B$83:$H$94,MATCH(F18,[1]resumen!$A$5:$A$16,0),MATCH($E$14,[1]resumen!$B$4:$H$4,0))</f>
        <v>1066613</v>
      </c>
      <c r="G35" s="295">
        <f>INDEX([1]resumen!$B$83:$H$94,MATCH(G18,[1]resumen!$A$5:$A$16,0),MATCH($E$14,[1]resumen!$B$4:$H$4,0))</f>
        <v>1112482</v>
      </c>
      <c r="H35" s="295">
        <f>INDEX([1]resumen!$B$83:$H$94,MATCH(H18,[1]resumen!$A$5:$A$16,0),MATCH($E$14,[1]resumen!$B$4:$H$4,0))</f>
        <v>1057828</v>
      </c>
      <c r="I35" s="295">
        <f>INDEX([1]resumen!$B$83:$H$94,MATCH(I18,[1]resumen!$A$5:$A$16,0),MATCH($E$14,[1]resumen!$B$4:$H$4,0))</f>
        <v>1091200</v>
      </c>
      <c r="J35" s="295">
        <f>INDEX([1]resumen!$B$83:$H$94,MATCH(J18,[1]resumen!$A$5:$A$16,0),MATCH($E$14,[1]resumen!$B$4:$H$4,0))</f>
        <v>1095146</v>
      </c>
      <c r="K35" s="295">
        <f>INDEX([1]resumen!$B$83:$H$94,MATCH(K18,[1]resumen!$A$5:$A$16,0),MATCH($E$14,[1]resumen!$B$4:$H$4,0))</f>
        <v>1209128</v>
      </c>
      <c r="L35" s="295">
        <f>INDEX([1]resumen!$B$83:$H$94,MATCH(L18,[1]resumen!$A$5:$A$16,0),MATCH($E$14,[1]resumen!$B$4:$H$4,0))</f>
        <v>1155243</v>
      </c>
      <c r="M35" s="295">
        <f>INDEX([1]resumen!$B$83:$H$94,MATCH(M18,[1]resumen!$A$5:$A$16,0),MATCH($E$14,[1]resumen!$B$4:$H$4,0))</f>
        <v>1016785</v>
      </c>
      <c r="N35" s="295">
        <f>INDEX([1]resumen!$B$83:$H$94,MATCH(N18,[1]resumen!$A$5:$A$16,0),MATCH($E$14,[1]resumen!$B$4:$H$4,0))</f>
        <v>1066121</v>
      </c>
      <c r="O35" s="295">
        <f>INDEX([1]resumen!$B$83:$H$94,MATCH(O18,[1]resumen!$A$5:$A$16,0),MATCH($E$14,[1]resumen!$B$4:$H$4,0))</f>
        <v>1085222</v>
      </c>
      <c r="P35" s="295">
        <f>INDEX([1]resumen!$B$83:$H$94,MATCH(P18,[1]resumen!$A$5:$A$16,0),MATCH($E$14,[1]resumen!$B$4:$H$4,0))</f>
        <v>1259244</v>
      </c>
      <c r="Q35" s="295"/>
      <c r="R35" s="296"/>
      <c r="S35" s="296"/>
      <c r="T35" s="295">
        <f>INDEX([1]resumen!$B$83:$H$94,MATCH(T18,[1]resumen!$A$5:$A$16,0),MATCH($T$14,[1]resumen!$B$4:$H$4,0))</f>
        <v>1118237</v>
      </c>
      <c r="U35" s="295">
        <f>INDEX([1]resumen!$B$83:$H$94,MATCH(U18,[1]resumen!$A$5:$A$16,0),MATCH($T$14,[1]resumen!$B$4:$H$4,0))</f>
        <v>968390</v>
      </c>
      <c r="V35" s="295">
        <f>INDEX([1]resumen!$B$83:$H$94,MATCH(V18,[1]resumen!$A$5:$A$16,0),MATCH($T$14,[1]resumen!$B$4:$H$4,0))</f>
        <v>1016152</v>
      </c>
      <c r="W35" s="295">
        <f>INDEX([1]resumen!$B$83:$H$94,MATCH(W18,[1]resumen!$A$5:$A$16,0),MATCH($T$14,[1]resumen!$B$4:$H$4,0))</f>
        <v>993021</v>
      </c>
      <c r="X35" s="295">
        <f>INDEX([1]resumen!$B$83:$H$94,MATCH(X18,[1]resumen!$A$5:$A$16,0),MATCH($T$14,[1]resumen!$B$4:$H$4,0))</f>
        <v>1026430</v>
      </c>
      <c r="Y35" s="295">
        <f>INDEX([1]resumen!$B$83:$H$94,MATCH(Y18,[1]resumen!$A$5:$A$16,0),MATCH($T$14,[1]resumen!$B$4:$H$4,0))</f>
        <v>1062805</v>
      </c>
      <c r="Z35" s="295">
        <f>INDEX([1]resumen!$B$83:$H$94,MATCH(Z18,[1]resumen!$A$5:$A$16,0),MATCH($T$14,[1]resumen!$B$4:$H$4,0))</f>
        <v>1155316</v>
      </c>
      <c r="AA35" s="296"/>
      <c r="AB35" s="296"/>
      <c r="AC35" s="296"/>
      <c r="AD35" s="296"/>
      <c r="AE35" s="296"/>
      <c r="AF35" s="296"/>
      <c r="AG35" s="296"/>
      <c r="AH35" s="296"/>
      <c r="AI35" s="297">
        <f t="shared" ref="AI35:AI38" si="10">IFERROR(((T35/E35)-1)*100,"ND")</f>
        <v>-8.3157533117808935</v>
      </c>
      <c r="AJ35" s="297">
        <f t="shared" ref="AJ35:AT38" si="11">IFERROR(((U35/F35)-1)*100,"NA")</f>
        <v>-9.2088695712503004</v>
      </c>
      <c r="AK35" s="297">
        <f t="shared" si="11"/>
        <v>-8.6590165054355914</v>
      </c>
      <c r="AL35" s="298">
        <f t="shared" si="11"/>
        <v>-6.1264213085681192</v>
      </c>
      <c r="AM35" s="298">
        <f t="shared" si="11"/>
        <v>-5.9356671554252172</v>
      </c>
      <c r="AN35" s="298">
        <f t="shared" si="11"/>
        <v>-2.9531222321042105</v>
      </c>
      <c r="AO35" s="298">
        <f t="shared" si="11"/>
        <v>-4.4504800153498998</v>
      </c>
      <c r="AP35" s="298">
        <f t="shared" si="11"/>
        <v>-100</v>
      </c>
      <c r="AQ35" s="298">
        <f t="shared" si="11"/>
        <v>-100</v>
      </c>
      <c r="AR35" s="298">
        <f t="shared" si="11"/>
        <v>-100</v>
      </c>
      <c r="AS35" s="298">
        <f t="shared" si="11"/>
        <v>-100</v>
      </c>
      <c r="AT35" s="298">
        <f t="shared" si="11"/>
        <v>-100</v>
      </c>
      <c r="AU35" s="195"/>
      <c r="AV35" s="299">
        <f>SUM(E35:K35)</f>
        <v>7852058</v>
      </c>
      <c r="AW35" s="299">
        <f>SUM(T35:Z35)</f>
        <v>7340351</v>
      </c>
      <c r="AX35" s="297">
        <f t="shared" ref="AX35:AX38" si="12">IFERROR(((AW35/AV35)-1)*100,"ND")</f>
        <v>-6.5168520151022813</v>
      </c>
      <c r="AZ35" s="173"/>
    </row>
    <row r="36" spans="3:52" s="172" customFormat="1">
      <c r="C36" s="286" t="s">
        <v>229</v>
      </c>
      <c r="D36" s="377" t="s">
        <v>232</v>
      </c>
      <c r="E36" s="287">
        <f>INDEX([1]resumen!$B$101:$H$112,MATCH(E18,[1]resumen!$A$5:$A$16,0),MATCH($E$14,[1]resumen!$B$4:$H$4,0))</f>
        <v>189111</v>
      </c>
      <c r="F36" s="287">
        <f>INDEX([1]resumen!$B$101:$H$112,MATCH(F18,[1]resumen!$A$5:$A$16,0),MATCH($E$14,[1]resumen!$B$4:$H$4,0))</f>
        <v>184235</v>
      </c>
      <c r="G36" s="287">
        <f>INDEX([1]resumen!$B$101:$H$112,MATCH(G18,[1]resumen!$A$5:$A$16,0),MATCH($E$14,[1]resumen!$B$4:$H$4,0))</f>
        <v>184361</v>
      </c>
      <c r="H36" s="287">
        <f>INDEX([1]resumen!$B$101:$H$112,MATCH(H18,[1]resumen!$A$5:$A$16,0),MATCH($E$14,[1]resumen!$B$4:$H$4,0))</f>
        <v>172273</v>
      </c>
      <c r="I36" s="287">
        <f>INDEX([1]resumen!$B$101:$H$112,MATCH(I18,[1]resumen!$A$5:$A$16,0),MATCH($E$14,[1]resumen!$B$4:$H$4,0))</f>
        <v>176973</v>
      </c>
      <c r="J36" s="287">
        <f>INDEX([1]resumen!$B$101:$H$112,MATCH(J18,[1]resumen!$A$5:$A$16,0),MATCH($E$14,[1]resumen!$B$4:$H$4,0))</f>
        <v>165170</v>
      </c>
      <c r="K36" s="287">
        <f>INDEX([1]resumen!$B$101:$H$112,MATCH(K18,[1]resumen!$A$5:$A$16,0),MATCH($E$14,[1]resumen!$B$4:$H$4,0))</f>
        <v>192831</v>
      </c>
      <c r="L36" s="287">
        <f>INDEX([1]resumen!$B$101:$H$112,MATCH(L18,[1]resumen!$A$5:$A$16,0),MATCH($E$14,[1]resumen!$B$4:$H$4,0))</f>
        <v>174245</v>
      </c>
      <c r="M36" s="287">
        <f>INDEX([1]resumen!$B$101:$H$112,MATCH(M18,[1]resumen!$A$5:$A$16,0),MATCH($E$14,[1]resumen!$B$4:$H$4,0))</f>
        <v>160593</v>
      </c>
      <c r="N36" s="287">
        <f>INDEX([1]resumen!$B$101:$H$112,MATCH(N18,[1]resumen!$A$5:$A$16,0),MATCH($E$14,[1]resumen!$B$4:$H$4,0))</f>
        <v>175558</v>
      </c>
      <c r="O36" s="287">
        <f>INDEX([1]resumen!$B$101:$H$112,MATCH(O18,[1]resumen!$A$5:$A$16,0),MATCH($E$14,[1]resumen!$B$4:$H$4,0))</f>
        <v>177881</v>
      </c>
      <c r="P36" s="287">
        <f>INDEX([1]resumen!$B$101:$H$112,MATCH(P18,[1]resumen!$A$5:$A$16,0),MATCH($E$14,[1]resumen!$B$4:$H$4,0))</f>
        <v>190360</v>
      </c>
      <c r="Q36" s="287"/>
      <c r="R36" s="275"/>
      <c r="S36" s="275"/>
      <c r="T36" s="287">
        <f>INDEX([1]resumen!$B$101:$H$112,MATCH(T18,[1]resumen!$A$5:$A$16,0),MATCH($T$14,[1]resumen!$B$4:$H$4,0))</f>
        <v>187510</v>
      </c>
      <c r="U36" s="287">
        <f>INDEX([1]resumen!$B$101:$H$112,MATCH(U18,[1]resumen!$A$5:$A$16,0),MATCH($T$14,[1]resumen!$B$4:$H$4,0))</f>
        <v>176084</v>
      </c>
      <c r="V36" s="287">
        <f>INDEX([1]resumen!$B$101:$H$112,MATCH(V18,[1]resumen!$A$5:$A$16,0),MATCH($T$14,[1]resumen!$B$4:$H$4,0))</f>
        <v>180963</v>
      </c>
      <c r="W36" s="287">
        <f>INDEX([1]resumen!$B$101:$H$112,MATCH(W18,[1]resumen!$A$5:$A$16,0),MATCH($T$14,[1]resumen!$B$4:$H$4,0))</f>
        <v>160372</v>
      </c>
      <c r="X36" s="287">
        <f>INDEX([1]resumen!$B$101:$H$112,MATCH(X18,[1]resumen!$A$5:$A$16,0),MATCH($T$14,[1]resumen!$B$4:$H$4,0))</f>
        <v>154312</v>
      </c>
      <c r="Y36" s="287">
        <f>INDEX([1]resumen!$B$101:$H$112,MATCH(Y18,[1]resumen!$A$5:$A$16,0),MATCH($T$14,[1]resumen!$B$4:$H$4,0))</f>
        <v>149381</v>
      </c>
      <c r="Z36" s="287">
        <f>INDEX([1]resumen!$B$101:$H$112,MATCH(Z18,[1]resumen!$A$5:$A$16,0),MATCH($T$14,[1]resumen!$B$4:$H$4,0))</f>
        <v>159691</v>
      </c>
      <c r="AA36" s="275"/>
      <c r="AB36" s="275"/>
      <c r="AC36" s="275"/>
      <c r="AD36" s="275"/>
      <c r="AE36" s="275"/>
      <c r="AF36" s="275"/>
      <c r="AG36" s="275"/>
      <c r="AH36" s="275"/>
      <c r="AI36" s="278">
        <f t="shared" si="10"/>
        <v>-0.84659274182887767</v>
      </c>
      <c r="AJ36" s="278">
        <f t="shared" si="11"/>
        <v>-4.4242407794393035</v>
      </c>
      <c r="AK36" s="278">
        <f t="shared" si="11"/>
        <v>-1.8431230032382118</v>
      </c>
      <c r="AL36" s="288">
        <f t="shared" si="11"/>
        <v>-6.9082212534755882</v>
      </c>
      <c r="AM36" s="288">
        <f t="shared" si="11"/>
        <v>-12.80477812999723</v>
      </c>
      <c r="AN36" s="288">
        <f t="shared" si="11"/>
        <v>-9.5592419930980217</v>
      </c>
      <c r="AO36" s="288">
        <f t="shared" si="11"/>
        <v>-17.186033366004427</v>
      </c>
      <c r="AP36" s="288">
        <f t="shared" si="11"/>
        <v>-100</v>
      </c>
      <c r="AQ36" s="288">
        <f t="shared" si="11"/>
        <v>-100</v>
      </c>
      <c r="AR36" s="288">
        <f t="shared" si="11"/>
        <v>-100</v>
      </c>
      <c r="AS36" s="288">
        <f t="shared" si="11"/>
        <v>-100</v>
      </c>
      <c r="AT36" s="288">
        <f t="shared" si="11"/>
        <v>-100</v>
      </c>
      <c r="AU36" s="195"/>
      <c r="AV36" s="283">
        <f t="shared" ref="AV36:AV38" si="13">SUM(E36:K36)</f>
        <v>1264954</v>
      </c>
      <c r="AW36" s="283">
        <f t="shared" ref="AW36:AW38" si="14">SUM(T36:Z36)</f>
        <v>1168313</v>
      </c>
      <c r="AX36" s="278">
        <f t="shared" si="12"/>
        <v>-7.6398825569941708</v>
      </c>
      <c r="AZ36" s="173"/>
    </row>
    <row r="37" spans="3:52" s="172" customFormat="1">
      <c r="C37" s="286" t="s">
        <v>230</v>
      </c>
      <c r="D37" s="377" t="s">
        <v>232</v>
      </c>
      <c r="E37" s="287">
        <f>INDEX([1]resumen!$M$83:$S$94,MATCH(E18,[1]resumen!$A$5:$A$16,0),MATCH($E$14,[1]resumen!$B$4:$H$4,0))</f>
        <v>197701</v>
      </c>
      <c r="F37" s="287">
        <f>INDEX([1]resumen!$M$83:$S$94,MATCH(F18,[1]resumen!$A$5:$A$16,0),MATCH($E$14,[1]resumen!$B$4:$H$4,0))</f>
        <v>198707</v>
      </c>
      <c r="G37" s="287">
        <f>INDEX([1]resumen!$M$83:$S$94,MATCH(G18,[1]resumen!$A$5:$A$16,0),MATCH($E$14,[1]resumen!$B$4:$H$4,0))</f>
        <v>182257</v>
      </c>
      <c r="H37" s="287">
        <f>INDEX([1]resumen!$M$83:$S$94,MATCH(H18,[1]resumen!$A$5:$A$16,0),MATCH($E$14,[1]resumen!$B$4:$H$4,0))</f>
        <v>167043</v>
      </c>
      <c r="I37" s="287">
        <f>INDEX([1]resumen!$M$83:$S$94,MATCH(I18,[1]resumen!$A$5:$A$16,0),MATCH($E$14,[1]resumen!$B$4:$H$4,0))</f>
        <v>168511</v>
      </c>
      <c r="J37" s="287">
        <f>INDEX([1]resumen!$M$83:$S$94,MATCH(J18,[1]resumen!$A$5:$A$16,0),MATCH($E$14,[1]resumen!$B$4:$H$4,0))</f>
        <v>173027</v>
      </c>
      <c r="K37" s="287">
        <f>INDEX([1]resumen!$M$83:$S$94,MATCH(K18,[1]resumen!$A$5:$A$16,0),MATCH($E$14,[1]resumen!$B$4:$H$4,0))</f>
        <v>186351</v>
      </c>
      <c r="L37" s="287">
        <f>INDEX([1]resumen!$M$83:$S$94,MATCH(L18,[1]resumen!$A$5:$A$16,0),MATCH($E$14,[1]resumen!$B$4:$H$4,0))</f>
        <v>182875</v>
      </c>
      <c r="M37" s="287">
        <f>INDEX([1]resumen!$M$83:$S$94,MATCH(M18,[1]resumen!$A$5:$A$16,0),MATCH($E$14,[1]resumen!$B$4:$H$4,0))</f>
        <v>172570</v>
      </c>
      <c r="N37" s="287">
        <f>INDEX([1]resumen!$M$83:$S$94,MATCH(N18,[1]resumen!$A$5:$A$16,0),MATCH($E$14,[1]resumen!$B$4:$H$4,0))</f>
        <v>170733</v>
      </c>
      <c r="O37" s="287">
        <f>INDEX([1]resumen!$M$83:$S$94,MATCH(O18,[1]resumen!$A$5:$A$16,0),MATCH($E$14,[1]resumen!$B$4:$H$4,0))</f>
        <v>201859</v>
      </c>
      <c r="P37" s="287">
        <f>INDEX([1]resumen!$M$83:$S$94,MATCH(P18,[1]resumen!$A$5:$A$16,0),MATCH($E$14,[1]resumen!$B$4:$H$4,0))</f>
        <v>200551</v>
      </c>
      <c r="Q37" s="287"/>
      <c r="R37" s="275"/>
      <c r="S37" s="275"/>
      <c r="T37" s="287">
        <f>INDEX([1]resumen!$M$83:$S$94,MATCH(T18,[1]resumen!$A$5:$A$16,0),MATCH($T$14,[1]resumen!$B$4:$H$4,0))</f>
        <v>201218</v>
      </c>
      <c r="U37" s="287">
        <f>INDEX([1]resumen!$M$83:$S$94,MATCH(U18,[1]resumen!$A$5:$A$16,0),MATCH($T$14,[1]resumen!$B$4:$H$4,0))</f>
        <v>186756</v>
      </c>
      <c r="V37" s="287">
        <f>INDEX([1]resumen!$M$83:$S$94,MATCH(V18,[1]resumen!$A$5:$A$16,0),MATCH($T$14,[1]resumen!$B$4:$H$4,0))</f>
        <v>182239</v>
      </c>
      <c r="W37" s="287">
        <f>INDEX([1]resumen!$M$83:$S$94,MATCH(W18,[1]resumen!$A$5:$A$16,0),MATCH($T$14,[1]resumen!$B$4:$H$4,0))</f>
        <v>154885</v>
      </c>
      <c r="X37" s="287">
        <f>INDEX([1]resumen!$M$83:$S$94,MATCH(X18,[1]resumen!$A$5:$A$16,0),MATCH($T$14,[1]resumen!$B$4:$H$4,0))</f>
        <v>153226</v>
      </c>
      <c r="Y37" s="287">
        <f>INDEX([1]resumen!$M$83:$S$94,MATCH(Y18,[1]resumen!$A$5:$A$16,0),MATCH($T$14,[1]resumen!$B$4:$H$4,0))</f>
        <v>156053</v>
      </c>
      <c r="Z37" s="287">
        <f>INDEX([1]resumen!$M$83:$S$94,MATCH(Z18,[1]resumen!$A$5:$A$16,0),MATCH($T$14,[1]resumen!$B$4:$H$4,0))</f>
        <v>169307</v>
      </c>
      <c r="AA37" s="275"/>
      <c r="AB37" s="275"/>
      <c r="AC37" s="275"/>
      <c r="AD37" s="275"/>
      <c r="AE37" s="275"/>
      <c r="AF37" s="275"/>
      <c r="AG37" s="275"/>
      <c r="AH37" s="275"/>
      <c r="AI37" s="278">
        <f t="shared" si="10"/>
        <v>1.7789490189730861</v>
      </c>
      <c r="AJ37" s="278">
        <f t="shared" si="11"/>
        <v>-6.0143829860045184</v>
      </c>
      <c r="AK37" s="278">
        <f t="shared" si="11"/>
        <v>-9.8761638784750083E-3</v>
      </c>
      <c r="AL37" s="288">
        <f t="shared" si="11"/>
        <v>-7.2783654508120632</v>
      </c>
      <c r="AM37" s="288">
        <f t="shared" si="11"/>
        <v>-9.0706244696191938</v>
      </c>
      <c r="AN37" s="288">
        <f t="shared" si="11"/>
        <v>-9.810029648551966</v>
      </c>
      <c r="AO37" s="288">
        <f t="shared" si="11"/>
        <v>-9.1461811313059744</v>
      </c>
      <c r="AP37" s="288">
        <f t="shared" si="11"/>
        <v>-100</v>
      </c>
      <c r="AQ37" s="288">
        <f t="shared" si="11"/>
        <v>-100</v>
      </c>
      <c r="AR37" s="288">
        <f t="shared" si="11"/>
        <v>-100</v>
      </c>
      <c r="AS37" s="288">
        <f t="shared" si="11"/>
        <v>-100</v>
      </c>
      <c r="AT37" s="288">
        <f t="shared" si="11"/>
        <v>-100</v>
      </c>
      <c r="AU37" s="195"/>
      <c r="AV37" s="283">
        <f t="shared" si="13"/>
        <v>1273597</v>
      </c>
      <c r="AW37" s="283">
        <f t="shared" si="14"/>
        <v>1203684</v>
      </c>
      <c r="AX37" s="278">
        <f t="shared" si="12"/>
        <v>-5.4894130560923067</v>
      </c>
      <c r="AZ37" s="173"/>
    </row>
    <row r="38" spans="3:52" s="172" customFormat="1">
      <c r="C38" s="286" t="s">
        <v>231</v>
      </c>
      <c r="D38" s="377" t="s">
        <v>232</v>
      </c>
      <c r="E38" s="287">
        <f>INDEX([1]resumen!$M$101:$S$112,MATCH(E18,[1]resumen!$A$5:$A$16,0),MATCH($E$14,[1]resumen!$B$4:$H$4,0))</f>
        <v>832849</v>
      </c>
      <c r="F38" s="287">
        <f>INDEX([1]resumen!$M$101:$S$112,MATCH(F18,[1]resumen!$A$5:$A$16,0),MATCH($E$14,[1]resumen!$B$4:$H$4,0))</f>
        <v>683671</v>
      </c>
      <c r="G38" s="287">
        <f>INDEX([1]resumen!$M$101:$S$112,MATCH(G18,[1]resumen!$A$5:$A$16,0),MATCH($E$14,[1]resumen!$B$4:$H$4,0))</f>
        <v>745864</v>
      </c>
      <c r="H38" s="287">
        <f>INDEX([1]resumen!$M$101:$S$112,MATCH(H18,[1]resumen!$A$5:$A$16,0),MATCH($E$14,[1]resumen!$B$4:$H$4,0))</f>
        <v>718512</v>
      </c>
      <c r="I38" s="287">
        <f>INDEX([1]resumen!$M$101:$S$112,MATCH(I18,[1]resumen!$A$5:$A$16,0),MATCH($E$14,[1]resumen!$B$4:$H$4,0))</f>
        <v>745716</v>
      </c>
      <c r="J38" s="287">
        <f>INDEX([1]resumen!$M$101:$S$112,MATCH(J18,[1]resumen!$A$5:$A$16,0),MATCH($E$14,[1]resumen!$B$4:$H$4,0))</f>
        <v>756949</v>
      </c>
      <c r="K38" s="287">
        <f>INDEX([1]resumen!$M$101:$S$112,MATCH(K18,[1]resumen!$A$5:$A$16,0),MATCH($E$14,[1]resumen!$B$4:$H$4,0))</f>
        <v>829946</v>
      </c>
      <c r="L38" s="287">
        <f>INDEX([1]resumen!$M$101:$S$112,MATCH(L18,[1]resumen!$A$5:$A$16,0),MATCH($E$14,[1]resumen!$B$4:$H$4,0))</f>
        <v>798123</v>
      </c>
      <c r="M38" s="287">
        <f>INDEX([1]resumen!$M$101:$S$112,MATCH(M18,[1]resumen!$A$5:$A$16,0),MATCH($E$14,[1]resumen!$B$4:$H$4,0))</f>
        <v>683622</v>
      </c>
      <c r="N38" s="287">
        <f>INDEX([1]resumen!$M$101:$S$112,MATCH(N18,[1]resumen!$A$5:$A$16,0),MATCH($E$14,[1]resumen!$B$4:$H$4,0))</f>
        <v>719830</v>
      </c>
      <c r="O38" s="287">
        <f>INDEX([1]resumen!$M$101:$S$112,MATCH(O18,[1]resumen!$A$5:$A$16,0),MATCH($E$14,[1]resumen!$B$4:$H$4,0))</f>
        <v>705482</v>
      </c>
      <c r="P38" s="287">
        <f>INDEX([1]resumen!$M$101:$S$112,MATCH(P18,[1]resumen!$A$5:$A$16,0),MATCH($E$14,[1]resumen!$B$4:$H$4,0))</f>
        <v>86833</v>
      </c>
      <c r="Q38" s="287"/>
      <c r="R38" s="275"/>
      <c r="S38" s="275"/>
      <c r="T38" s="287">
        <f>INDEX([1]resumen!$M$101:$S$112,MATCH(T18,[1]resumen!$A$5:$A$16,0),MATCH($T$14,[1]resumen!$B$4:$H$4,0))</f>
        <v>729509</v>
      </c>
      <c r="U38" s="287">
        <f>INDEX([1]resumen!$M$101:$S$112,MATCH(U18,[1]resumen!$A$5:$A$16,0),MATCH($T$14,[1]resumen!$B$4:$H$4,0))</f>
        <v>605550</v>
      </c>
      <c r="V38" s="287">
        <f>INDEX([1]resumen!$M$101:$S$112,MATCH(V18,[1]resumen!$A$5:$A$16,0),MATCH($T$14,[1]resumen!$B$4:$H$4,0))</f>
        <v>652950</v>
      </c>
      <c r="W38" s="287">
        <f>INDEX([1]resumen!$M$101:$S$112,MATCH(W18,[1]resumen!$A$5:$A$16,0),MATCH($T$14,[1]resumen!$B$4:$H$4,0))</f>
        <v>677764</v>
      </c>
      <c r="X38" s="287">
        <f>INDEX([1]resumen!$M$101:$S$112,MATCH(X18,[1]resumen!$A$5:$A$16,0),MATCH($T$14,[1]resumen!$B$4:$H$4,0))</f>
        <v>718892</v>
      </c>
      <c r="Y38" s="287">
        <f>INDEX([1]resumen!$M$101:$S$112,MATCH(Y18,[1]resumen!$A$5:$A$16,0),MATCH($T$14,[1]resumen!$B$4:$H$4,0))</f>
        <v>757371</v>
      </c>
      <c r="Z38" s="287">
        <f>INDEX([1]resumen!$M$101:$S$112,MATCH(Z18,[1]resumen!$A$5:$A$16,0),MATCH($T$14,[1]resumen!$B$4:$H$4,0))</f>
        <v>826318</v>
      </c>
      <c r="AA38" s="275"/>
      <c r="AB38" s="275"/>
      <c r="AC38" s="275"/>
      <c r="AD38" s="275"/>
      <c r="AE38" s="275"/>
      <c r="AF38" s="275"/>
      <c r="AG38" s="275"/>
      <c r="AH38" s="275"/>
      <c r="AI38" s="278">
        <f t="shared" si="10"/>
        <v>-12.408011536304898</v>
      </c>
      <c r="AJ38" s="278">
        <f t="shared" si="11"/>
        <v>-11.426695003883447</v>
      </c>
      <c r="AK38" s="278">
        <f t="shared" si="11"/>
        <v>-12.457230808833785</v>
      </c>
      <c r="AL38" s="288">
        <f t="shared" si="11"/>
        <v>-5.6711648518048445</v>
      </c>
      <c r="AM38" s="288">
        <f t="shared" si="11"/>
        <v>-3.5970798534562753</v>
      </c>
      <c r="AN38" s="288">
        <f t="shared" si="11"/>
        <v>5.5750123191922185E-2</v>
      </c>
      <c r="AO38" s="288">
        <f t="shared" si="11"/>
        <v>-0.43713687396529366</v>
      </c>
      <c r="AP38" s="288">
        <f t="shared" si="11"/>
        <v>-100</v>
      </c>
      <c r="AQ38" s="288">
        <f t="shared" si="11"/>
        <v>-100</v>
      </c>
      <c r="AR38" s="288">
        <f t="shared" si="11"/>
        <v>-100</v>
      </c>
      <c r="AS38" s="288">
        <f t="shared" si="11"/>
        <v>-100</v>
      </c>
      <c r="AT38" s="288">
        <f t="shared" si="11"/>
        <v>-100</v>
      </c>
      <c r="AU38" s="195"/>
      <c r="AV38" s="283">
        <f t="shared" si="13"/>
        <v>5313507</v>
      </c>
      <c r="AW38" s="283">
        <f t="shared" si="14"/>
        <v>4968354</v>
      </c>
      <c r="AX38" s="278">
        <f t="shared" si="12"/>
        <v>-6.4957663554409573</v>
      </c>
      <c r="AZ38" s="173"/>
    </row>
    <row r="39" spans="3:52" s="172" customFormat="1">
      <c r="C39" s="231"/>
      <c r="D39" s="231"/>
      <c r="E39" s="231"/>
      <c r="F39" s="231"/>
      <c r="G39" s="231"/>
      <c r="H39" s="190"/>
      <c r="I39" s="190"/>
      <c r="J39" s="190"/>
      <c r="K39" s="197"/>
      <c r="L39" s="197"/>
      <c r="M39" s="197"/>
      <c r="N39" s="197"/>
      <c r="O39" s="189"/>
      <c r="P39" s="189"/>
      <c r="Q39" s="189"/>
      <c r="R39" s="168"/>
      <c r="S39" s="189"/>
      <c r="T39" s="190"/>
      <c r="U39" s="190"/>
      <c r="V39" s="190"/>
      <c r="W39" s="190"/>
      <c r="X39" s="190"/>
      <c r="Y39" s="190"/>
      <c r="Z39" s="189"/>
      <c r="AA39" s="189"/>
      <c r="AB39" s="189"/>
      <c r="AC39" s="189"/>
      <c r="AD39" s="189"/>
      <c r="AE39" s="189"/>
      <c r="AF39" s="189"/>
      <c r="AG39" s="168"/>
      <c r="AH39" s="189"/>
      <c r="AI39" s="182"/>
      <c r="AJ39" s="182"/>
      <c r="AK39" s="182"/>
      <c r="AL39" s="194"/>
      <c r="AM39" s="194"/>
      <c r="AN39" s="194"/>
      <c r="AO39" s="194"/>
      <c r="AP39" s="194"/>
      <c r="AQ39" s="194"/>
      <c r="AR39" s="194"/>
      <c r="AS39" s="194"/>
      <c r="AT39" s="194"/>
      <c r="AU39" s="195"/>
      <c r="AV39" s="245"/>
      <c r="AW39" s="245"/>
      <c r="AX39" s="261"/>
      <c r="AZ39" s="173"/>
    </row>
    <row r="40" spans="3:52" s="172" customFormat="1">
      <c r="C40" s="32" t="s">
        <v>234</v>
      </c>
      <c r="D40" s="174"/>
      <c r="E40" s="174"/>
      <c r="F40" s="174"/>
      <c r="G40" s="174"/>
      <c r="H40" s="174"/>
      <c r="I40" s="175"/>
      <c r="J40" s="175"/>
      <c r="K40" s="175"/>
      <c r="L40" s="175"/>
      <c r="M40" s="175"/>
      <c r="N40" s="175"/>
      <c r="O40" s="176"/>
      <c r="P40" s="176"/>
      <c r="Q40" s="176"/>
      <c r="R40" s="176"/>
      <c r="S40" s="176"/>
      <c r="T40" s="243"/>
      <c r="U40" s="243"/>
      <c r="V40" s="243"/>
      <c r="W40" s="243"/>
      <c r="X40" s="177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8"/>
      <c r="AJ40" s="178"/>
      <c r="AK40" s="178"/>
      <c r="AL40" s="178"/>
      <c r="AM40" s="178"/>
      <c r="AN40" s="178"/>
      <c r="AO40" s="291"/>
      <c r="AP40" s="178"/>
      <c r="AQ40" s="181"/>
      <c r="AR40" s="181"/>
      <c r="AS40" s="181"/>
      <c r="AT40" s="181"/>
      <c r="AU40" s="195"/>
      <c r="AV40" s="438" t="s">
        <v>273</v>
      </c>
      <c r="AW40" s="439"/>
      <c r="AX40" s="292" t="str">
        <f>AX34</f>
        <v>Var %</v>
      </c>
      <c r="AZ40" s="173"/>
    </row>
    <row r="41" spans="3:52" s="172" customFormat="1">
      <c r="C41" s="294" t="s">
        <v>264</v>
      </c>
      <c r="D41" s="376" t="s">
        <v>232</v>
      </c>
      <c r="E41" s="295">
        <f>INDEX([1]resumen!$B$158:$H$169,MATCH(E18,[1]resumen!$A$5:$A$16,0),MATCH($E$14,[1]resumen!$B$4:$H$4,0))</f>
        <v>186446</v>
      </c>
      <c r="F41" s="295">
        <f>INDEX([1]resumen!$B$158:$H$169,MATCH(F18,[1]resumen!$A$5:$A$16,0),MATCH($E$14,[1]resumen!$B$4:$H$4,0))</f>
        <v>196116</v>
      </c>
      <c r="G41" s="295">
        <f>INDEX([1]resumen!$B$158:$H$169,MATCH(G18,[1]resumen!$A$5:$A$16,0),MATCH($E$14,[1]resumen!$B$4:$H$4,0))</f>
        <v>199974</v>
      </c>
      <c r="H41" s="295">
        <f>INDEX([1]resumen!$B$158:$H$169,MATCH(H18,[1]resumen!$A$5:$A$16,0),MATCH($E$14,[1]resumen!$B$4:$H$4,0))</f>
        <v>204006</v>
      </c>
      <c r="I41" s="295">
        <f>INDEX([1]resumen!$B$158:$H$169,MATCH(I18,[1]resumen!$A$5:$A$16,0),MATCH($E$14,[1]resumen!$B$4:$H$4,0))</f>
        <v>209983</v>
      </c>
      <c r="J41" s="295">
        <f>INDEX([1]resumen!$B$158:$H$169,MATCH(J18,[1]resumen!$A$5:$A$16,0),MATCH($E$14,[1]resumen!$B$4:$H$4,0))</f>
        <v>214122</v>
      </c>
      <c r="K41" s="295">
        <f>INDEX([1]resumen!$B$158:$H$169,MATCH(K18,[1]resumen!$A$5:$A$16,0),MATCH($E$14,[1]resumen!$B$4:$H$4,0))</f>
        <v>213330</v>
      </c>
      <c r="L41" s="295">
        <f>INDEX([1]resumen!$B$158:$H$169,MATCH(L18,[1]resumen!$A$5:$A$16,0),MATCH($E$14,[1]resumen!$B$4:$H$4,0))</f>
        <v>223746</v>
      </c>
      <c r="M41" s="295">
        <f>INDEX([1]resumen!$B$158:$H$169,MATCH(M18,[1]resumen!$A$5:$A$16,0),MATCH($E$14,[1]resumen!$B$4:$H$4,0))</f>
        <v>232922</v>
      </c>
      <c r="N41" s="295">
        <f>INDEX([1]resumen!$B$158:$H$169,MATCH(N18,[1]resumen!$A$5:$A$16,0),MATCH($E$14,[1]resumen!$B$4:$H$4,0))</f>
        <v>245819</v>
      </c>
      <c r="O41" s="295">
        <f>INDEX([1]resumen!$B$158:$H$169,MATCH(O18,[1]resumen!$A$5:$A$16,0),MATCH($E$14,[1]resumen!$B$4:$H$4,0))</f>
        <v>243171</v>
      </c>
      <c r="P41" s="295">
        <f>INDEX([1]resumen!$B$158:$H$169,MATCH(P18,[1]resumen!$A$5:$A$16,0),MATCH($E$14,[1]resumen!$B$4:$H$4,0))</f>
        <v>254352</v>
      </c>
      <c r="Q41" s="296"/>
      <c r="R41" s="296"/>
      <c r="S41" s="296"/>
      <c r="T41" s="295">
        <f>INDEX([1]resumen!$B$158:$H$169,MATCH(T18,[1]resumen!$A$5:$A$16,0),MATCH($T$14,[1]resumen!$B$4:$H$4,0))</f>
        <v>0</v>
      </c>
      <c r="U41" s="295">
        <f>INDEX([1]resumen!$B$158:$H$169,MATCH(U18,[1]resumen!$A$5:$A$16,0),MATCH($T$14,[1]resumen!$B$4:$H$4,0))</f>
        <v>0</v>
      </c>
      <c r="V41" s="295">
        <f>INDEX([1]resumen!$B$158:$H$169,MATCH(V18,[1]resumen!$A$5:$A$16,0),MATCH($T$14,[1]resumen!$B$4:$H$4,0))</f>
        <v>0</v>
      </c>
      <c r="W41" s="295">
        <f>INDEX([1]resumen!$B$158:$H$169,MATCH(W18,[1]resumen!$A$5:$A$16,0),MATCH($T$14,[1]resumen!$B$4:$H$4,0))</f>
        <v>0</v>
      </c>
      <c r="X41" s="295">
        <f>INDEX([1]resumen!$B$158:$H$169,MATCH(X18,[1]resumen!$A$5:$A$16,0),MATCH($T$14,[1]resumen!$B$4:$H$4,0))</f>
        <v>0</v>
      </c>
      <c r="Y41" s="295">
        <f>INDEX([1]resumen!$B$158:$H$169,MATCH(Y18,[1]resumen!$A$5:$A$16,0),MATCH($T$14,[1]resumen!$B$4:$H$4,0))</f>
        <v>170806</v>
      </c>
      <c r="Z41" s="295">
        <f>INDEX([1]resumen!$B$158:$H$169,MATCH(Z18,[1]resumen!$A$5:$A$16,0),MATCH($T$14,[1]resumen!$B$4:$H$4,0))</f>
        <v>154155</v>
      </c>
      <c r="AA41" s="295">
        <f>INDEX([1]resumen!$B$158:$H$169,MATCH(AA18,[1]resumen!$A$5:$A$16,0),MATCH($T$14,[1]resumen!$B$4:$H$4,0))</f>
        <v>168156</v>
      </c>
      <c r="AB41" s="295">
        <f>INDEX([1]resumen!$B$158:$H$169,MATCH(AB18,[1]resumen!$A$5:$A$16,0),MATCH($T$14,[1]resumen!$B$4:$H$4,0))</f>
        <v>178747</v>
      </c>
      <c r="AC41" s="295">
        <f>INDEX([1]resumen!$B$158:$H$169,MATCH(AC18,[1]resumen!$A$5:$A$16,0),MATCH($T$14,[1]resumen!$B$4:$H$4,0))</f>
        <v>193765</v>
      </c>
      <c r="AD41" s="295">
        <f>INDEX([1]resumen!$B$158:$H$169,MATCH(AD18,[1]resumen!$A$5:$A$16,0),MATCH($T$14,[1]resumen!$B$4:$H$4,0))</f>
        <v>196698</v>
      </c>
      <c r="AE41" s="295">
        <f>INDEX([1]resumen!$B$158:$H$169,MATCH(AE18,[1]resumen!$A$5:$A$16,0),MATCH($T$14,[1]resumen!$B$4:$H$4,0))</f>
        <v>200776</v>
      </c>
      <c r="AF41" s="295" t="e">
        <f>INDEX([1]resumen!$B$158:$H$169,MATCH(AF18,[1]resumen!$A$5:$A$16,0),MATCH($T$14,[1]resumen!$B$4:$H$4,0))</f>
        <v>#N/A</v>
      </c>
      <c r="AG41" s="296"/>
      <c r="AH41" s="296"/>
      <c r="AI41" s="297">
        <f t="shared" ref="AI41:AI44" si="15">IFERROR(((T41/E41)-1)*100,"ND")</f>
        <v>-100</v>
      </c>
      <c r="AJ41" s="297">
        <f t="shared" ref="AJ41:AM43" si="16">IFERROR(((U41/F41)-1)*100,"NA")</f>
        <v>-100</v>
      </c>
      <c r="AK41" s="297">
        <f t="shared" si="16"/>
        <v>-100</v>
      </c>
      <c r="AL41" s="298">
        <f t="shared" si="16"/>
        <v>-100</v>
      </c>
      <c r="AM41" s="298">
        <f t="shared" si="16"/>
        <v>-100</v>
      </c>
      <c r="AN41" s="298">
        <f t="shared" ref="AN41:AN43" si="17">IFERROR(((Y41/J41)-1)*100,"ND")</f>
        <v>-20.229588739130033</v>
      </c>
      <c r="AO41" s="298">
        <f t="shared" ref="AO41:AT43" si="18">IFERROR(((Z41/K41)-1)*100,"NA")</f>
        <v>-27.738714667416676</v>
      </c>
      <c r="AP41" s="298">
        <f t="shared" si="18"/>
        <v>-24.845136896302055</v>
      </c>
      <c r="AQ41" s="298">
        <f t="shared" si="18"/>
        <v>-23.258859188913029</v>
      </c>
      <c r="AR41" s="298">
        <f t="shared" si="18"/>
        <v>-21.175743128073911</v>
      </c>
      <c r="AS41" s="298">
        <f t="shared" si="18"/>
        <v>-19.111242705750275</v>
      </c>
      <c r="AT41" s="298">
        <f t="shared" si="18"/>
        <v>-21.063722714977672</v>
      </c>
      <c r="AU41" s="195"/>
      <c r="AV41" s="299">
        <f>AVERAGE(E41:K41)</f>
        <v>203425.28571428571</v>
      </c>
      <c r="AW41" s="300">
        <f>AVERAGE(T41:Y41)</f>
        <v>28467.666666666668</v>
      </c>
      <c r="AX41" s="297">
        <f t="shared" ref="AX41:AX44" si="19">IFERROR(((AW41/AV41)-1)*100,"ND")</f>
        <v>-86.005836704759503</v>
      </c>
      <c r="AZ41" s="173"/>
    </row>
    <row r="42" spans="3:52" s="172" customFormat="1">
      <c r="C42" s="286" t="s">
        <v>269</v>
      </c>
      <c r="D42" s="377" t="s">
        <v>232</v>
      </c>
      <c r="E42" s="287">
        <f>INDEX([1]resumen!$B$140:$H$151,MATCH(E18,[1]resumen!$A$5:$A$16,0),MATCH($E$14,[1]resumen!$B$4:$H$4,0))</f>
        <v>142961</v>
      </c>
      <c r="F42" s="287">
        <f>INDEX([1]resumen!$B$140:$H$151,MATCH(F18,[1]resumen!$A$5:$A$16,0),MATCH($E$14,[1]resumen!$B$4:$H$4,0))</f>
        <v>156946</v>
      </c>
      <c r="G42" s="287">
        <f>INDEX([1]resumen!$B$140:$H$151,MATCH(G18,[1]resumen!$A$5:$A$16,0),MATCH($E$14,[1]resumen!$B$4:$H$4,0))</f>
        <v>163110</v>
      </c>
      <c r="H42" s="287">
        <f>INDEX([1]resumen!$B$140:$H$151,MATCH(H18,[1]resumen!$A$5:$A$16,0),MATCH($E$14,[1]resumen!$B$4:$H$4,0))</f>
        <v>124568</v>
      </c>
      <c r="I42" s="287">
        <f>INDEX([1]resumen!$B$140:$H$151,MATCH(I18,[1]resumen!$A$5:$A$16,0),MATCH($E$14,[1]resumen!$B$4:$H$4,0))</f>
        <v>166818</v>
      </c>
      <c r="J42" s="287">
        <f>INDEX([1]resumen!$B$140:$H$151,MATCH(J18,[1]resumen!$A$5:$A$16,0),MATCH($E$14,[1]resumen!$B$4:$H$4,0))</f>
        <v>171715</v>
      </c>
      <c r="K42" s="287">
        <f>INDEX([1]resumen!$B$140:$H$151,MATCH(K18,[1]resumen!$A$5:$A$16,0),MATCH($E$14,[1]resumen!$B$4:$H$4,0))</f>
        <v>169716</v>
      </c>
      <c r="L42" s="287">
        <f>INDEX([1]resumen!$B$140:$H$151,MATCH(L18,[1]resumen!$A$5:$A$16,0),MATCH($E$14,[1]resumen!$B$4:$H$4,0))</f>
        <v>187624</v>
      </c>
      <c r="M42" s="287">
        <f>INDEX([1]resumen!$B$140:$H$151,MATCH(M18,[1]resumen!$A$5:$A$16,0),MATCH($E$14,[1]resumen!$B$4:$H$4,0))</f>
        <v>184973</v>
      </c>
      <c r="N42" s="287">
        <f>INDEX([1]resumen!$B$140:$H$151,MATCH(N18,[1]resumen!$A$5:$A$16,0),MATCH($E$14,[1]resumen!$B$4:$H$4,0))</f>
        <v>202857</v>
      </c>
      <c r="O42" s="287">
        <f>INDEX([1]resumen!$B$140:$H$151,MATCH(O18,[1]resumen!$A$5:$A$16,0),MATCH($E$14,[1]resumen!$B$4:$H$4,0))</f>
        <v>180943</v>
      </c>
      <c r="P42" s="287">
        <f>INDEX([1]resumen!$B$140:$H$151,MATCH(P18,[1]resumen!$A$5:$A$16,0),MATCH($E$14,[1]resumen!$B$4:$H$4,0))</f>
        <v>192074</v>
      </c>
      <c r="Q42" s="275"/>
      <c r="R42" s="296"/>
      <c r="S42" s="275"/>
      <c r="T42" s="287">
        <f>INDEX([1]resumen!$B$140:$H$151,MATCH(T18,[1]resumen!$A$5:$A$16,0),MATCH($T$14,[1]resumen!$B$4:$H$4,0))</f>
        <v>0</v>
      </c>
      <c r="U42" s="287">
        <f>INDEX([1]resumen!$B$140:$H$151,MATCH(U18,[1]resumen!$A$5:$A$16,0),MATCH($T$14,[1]resumen!$B$4:$H$4,0))</f>
        <v>0</v>
      </c>
      <c r="V42" s="287">
        <f>INDEX([1]resumen!$B$140:$H$151,MATCH(V18,[1]resumen!$A$5:$A$16,0),MATCH($T$14,[1]resumen!$B$4:$H$4,0))</f>
        <v>0</v>
      </c>
      <c r="W42" s="287">
        <f>INDEX([1]resumen!$B$140:$H$151,MATCH(W18,[1]resumen!$A$5:$A$16,0),MATCH($T$14,[1]resumen!$B$4:$H$4,0))</f>
        <v>0</v>
      </c>
      <c r="X42" s="287">
        <f>INDEX([1]resumen!$B$140:$H$151,MATCH(X18,[1]resumen!$A$5:$A$16,0),MATCH($T$14,[1]resumen!$B$4:$H$4,0))</f>
        <v>0</v>
      </c>
      <c r="Y42" s="287">
        <f>INDEX([1]resumen!$B$140:$H$151,MATCH(Y18,[1]resumen!$A$5:$A$16,0),MATCH($T$14,[1]resumen!$B$4:$H$4,0))</f>
        <v>146410</v>
      </c>
      <c r="Z42" s="287">
        <f>INDEX([1]resumen!$B$140:$H$151,MATCH(Z18,[1]resumen!$A$5:$A$16,0),MATCH($T$14,[1]resumen!$B$4:$H$4,0))</f>
        <v>128899</v>
      </c>
      <c r="AA42" s="275"/>
      <c r="AB42" s="275"/>
      <c r="AC42" s="275"/>
      <c r="AD42" s="275"/>
      <c r="AE42" s="275"/>
      <c r="AF42" s="275"/>
      <c r="AG42" s="275"/>
      <c r="AH42" s="275"/>
      <c r="AI42" s="297">
        <f t="shared" si="15"/>
        <v>-100</v>
      </c>
      <c r="AJ42" s="297">
        <f t="shared" si="16"/>
        <v>-100</v>
      </c>
      <c r="AK42" s="297">
        <f t="shared" si="16"/>
        <v>-100</v>
      </c>
      <c r="AL42" s="298">
        <f t="shared" si="16"/>
        <v>-100</v>
      </c>
      <c r="AM42" s="298">
        <f t="shared" si="16"/>
        <v>-100</v>
      </c>
      <c r="AN42" s="298">
        <f t="shared" si="17"/>
        <v>-14.736627551466096</v>
      </c>
      <c r="AO42" s="298">
        <f t="shared" si="18"/>
        <v>-24.050177944330532</v>
      </c>
      <c r="AP42" s="289"/>
      <c r="AQ42" s="289"/>
      <c r="AR42" s="289"/>
      <c r="AS42" s="289"/>
      <c r="AT42" s="289"/>
      <c r="AU42" s="195"/>
      <c r="AV42" s="299">
        <f t="shared" ref="AV42:AV43" si="20">AVERAGE(E42:K42)</f>
        <v>156547.71428571429</v>
      </c>
      <c r="AW42" s="300">
        <f t="shared" ref="AW42:AW44" si="21">AVERAGE(T42:Y42)</f>
        <v>24401.666666666668</v>
      </c>
      <c r="AX42" s="278">
        <f t="shared" si="19"/>
        <v>-84.412633056953283</v>
      </c>
      <c r="AZ42" s="173"/>
    </row>
    <row r="43" spans="3:52" s="172" customFormat="1">
      <c r="C43" s="286" t="s">
        <v>265</v>
      </c>
      <c r="D43" s="377" t="s">
        <v>232</v>
      </c>
      <c r="E43" s="287">
        <f>INDEX([1]resumen!$M$140:$S$151,MATCH(E18,[1]resumen!$A$5:$A$16,0),MATCH($E$14,[1]resumen!$B$4:$H$4,0))</f>
        <v>67567</v>
      </c>
      <c r="F43" s="287">
        <f>INDEX([1]resumen!$M$140:$S$151,MATCH(F18,[1]resumen!$A$5:$A$16,0),MATCH($E$14,[1]resumen!$B$4:$H$4,0))</f>
        <v>77924</v>
      </c>
      <c r="G43" s="287">
        <f>INDEX([1]resumen!$M$140:$S$151,MATCH(G18,[1]resumen!$A$5:$A$16,0),MATCH($E$14,[1]resumen!$B$4:$H$4,0))</f>
        <v>80646</v>
      </c>
      <c r="H43" s="287">
        <f>INDEX([1]resumen!$M$140:$S$151,MATCH(H18,[1]resumen!$A$5:$A$16,0),MATCH($E$14,[1]resumen!$B$4:$H$4,0))</f>
        <v>84973</v>
      </c>
      <c r="I43" s="287">
        <f>INDEX([1]resumen!$M$140:$S$151,MATCH(I18,[1]resumen!$A$5:$A$16,0),MATCH($E$14,[1]resumen!$B$4:$H$4,0))</f>
        <v>79973</v>
      </c>
      <c r="J43" s="287">
        <f>INDEX([1]resumen!$M$140:$S$151,MATCH(J18,[1]resumen!$A$5:$A$16,0),MATCH($E$14,[1]resumen!$B$4:$H$4,0))</f>
        <v>79809</v>
      </c>
      <c r="K43" s="287">
        <f>INDEX([1]resumen!$M$140:$S$151,MATCH(K18,[1]resumen!$A$5:$A$16,0),MATCH($E$14,[1]resumen!$B$4:$H$4,0))</f>
        <v>83814</v>
      </c>
      <c r="L43" s="287">
        <f>INDEX([1]resumen!$M$140:$S$151,MATCH(L18,[1]resumen!$A$5:$A$16,0),MATCH($E$14,[1]resumen!$B$4:$H$4,0))</f>
        <v>90679</v>
      </c>
      <c r="M43" s="287">
        <f>INDEX([1]resumen!$M$140:$S$151,MATCH(M18,[1]resumen!$A$5:$A$16,0),MATCH($E$14,[1]resumen!$B$4:$H$4,0))</f>
        <v>92136</v>
      </c>
      <c r="N43" s="287">
        <f>INDEX([1]resumen!$M$140:$S$151,MATCH(N18,[1]resumen!$A$5:$A$16,0),MATCH($E$14,[1]resumen!$B$4:$H$4,0))</f>
        <v>94386</v>
      </c>
      <c r="O43" s="287">
        <f>INDEX([1]resumen!$M$140:$S$151,MATCH(O18,[1]resumen!$A$5:$A$16,0),MATCH($E$14,[1]resumen!$B$4:$H$4,0))</f>
        <v>99820</v>
      </c>
      <c r="P43" s="287">
        <f>INDEX([1]resumen!$M$140:$S$151,MATCH(P18,[1]resumen!$A$5:$A$16,0),MATCH($E$14,[1]resumen!$B$4:$H$4,0))</f>
        <v>138606</v>
      </c>
      <c r="Q43" s="275"/>
      <c r="R43" s="296"/>
      <c r="S43" s="275"/>
      <c r="T43" s="287">
        <f>INDEX([1]resumen!$M$140:$S$151,MATCH(T18,[1]resumen!$A$5:$A$16,0),MATCH($T$14,[1]resumen!$B$4:$H$4,0))</f>
        <v>0</v>
      </c>
      <c r="U43" s="287">
        <f>INDEX([1]resumen!$M$140:$S$151,MATCH(U18,[1]resumen!$A$5:$A$16,0),MATCH($T$14,[1]resumen!$B$4:$H$4,0))</f>
        <v>0</v>
      </c>
      <c r="V43" s="287">
        <f>INDEX([1]resumen!$M$140:$S$151,MATCH(V18,[1]resumen!$A$5:$A$16,0),MATCH($T$14,[1]resumen!$B$4:$H$4,0))</f>
        <v>0</v>
      </c>
      <c r="W43" s="287">
        <f>INDEX([1]resumen!$M$140:$S$151,MATCH(W18,[1]resumen!$A$5:$A$16,0),MATCH($T$14,[1]resumen!$B$4:$H$4,0))</f>
        <v>0</v>
      </c>
      <c r="X43" s="287">
        <f>INDEX([1]resumen!$M$140:$S$151,MATCH(X18,[1]resumen!$A$5:$A$16,0),MATCH($T$14,[1]resumen!$B$4:$H$4,0))</f>
        <v>0</v>
      </c>
      <c r="Y43" s="287">
        <f>INDEX([1]resumen!$M$140:$S$151,MATCH(Y18,[1]resumen!$A$5:$A$16,0),MATCH($T$14,[1]resumen!$B$4:$H$4,0))</f>
        <v>77660</v>
      </c>
      <c r="Z43" s="287">
        <f>INDEX([1]resumen!$M$140:$S$151,MATCH(Z18,[1]resumen!$A$5:$A$16,0),MATCH($T$14,[1]resumen!$B$4:$H$4,0))</f>
        <v>66903</v>
      </c>
      <c r="AA43" s="275"/>
      <c r="AB43" s="275"/>
      <c r="AC43" s="275"/>
      <c r="AD43" s="275"/>
      <c r="AE43" s="275"/>
      <c r="AF43" s="275"/>
      <c r="AG43" s="275"/>
      <c r="AH43" s="275"/>
      <c r="AI43" s="297">
        <f t="shared" si="15"/>
        <v>-100</v>
      </c>
      <c r="AJ43" s="297">
        <f t="shared" si="16"/>
        <v>-100</v>
      </c>
      <c r="AK43" s="297">
        <f t="shared" si="16"/>
        <v>-100</v>
      </c>
      <c r="AL43" s="298">
        <f t="shared" si="16"/>
        <v>-100</v>
      </c>
      <c r="AM43" s="298">
        <f t="shared" si="16"/>
        <v>-100</v>
      </c>
      <c r="AN43" s="298">
        <f t="shared" si="17"/>
        <v>-2.692678770564727</v>
      </c>
      <c r="AO43" s="298">
        <f t="shared" si="18"/>
        <v>-20.176820101653657</v>
      </c>
      <c r="AP43" s="289"/>
      <c r="AQ43" s="289"/>
      <c r="AR43" s="289"/>
      <c r="AS43" s="289"/>
      <c r="AT43" s="289"/>
      <c r="AU43" s="195"/>
      <c r="AV43" s="299">
        <f t="shared" si="20"/>
        <v>79243.71428571429</v>
      </c>
      <c r="AW43" s="300">
        <f t="shared" si="21"/>
        <v>12943.333333333334</v>
      </c>
      <c r="AX43" s="278">
        <f t="shared" si="19"/>
        <v>-83.66642269358303</v>
      </c>
      <c r="AZ43" s="173"/>
    </row>
    <row r="44" spans="3:52" s="172" customFormat="1">
      <c r="C44" s="286" t="s">
        <v>266</v>
      </c>
      <c r="D44" s="377" t="s">
        <v>232</v>
      </c>
      <c r="E44" s="301" t="s">
        <v>100</v>
      </c>
      <c r="F44" s="301" t="s">
        <v>100</v>
      </c>
      <c r="G44" s="301" t="s">
        <v>100</v>
      </c>
      <c r="H44" s="301" t="s">
        <v>100</v>
      </c>
      <c r="I44" s="301" t="s">
        <v>100</v>
      </c>
      <c r="J44" s="301" t="s">
        <v>100</v>
      </c>
      <c r="K44" s="301" t="s">
        <v>100</v>
      </c>
      <c r="L44" s="301" t="s">
        <v>100</v>
      </c>
      <c r="M44" s="301" t="s">
        <v>100</v>
      </c>
      <c r="N44" s="301" t="s">
        <v>100</v>
      </c>
      <c r="O44" s="301" t="s">
        <v>100</v>
      </c>
      <c r="P44" s="301" t="s">
        <v>100</v>
      </c>
      <c r="Q44" s="275"/>
      <c r="R44" s="275"/>
      <c r="S44" s="275"/>
      <c r="T44" s="287">
        <f>INDEX([1]resumen!$B$122:$H$133,MATCH(T18,[1]resumen!$A$5:$A$16,0),MATCH($T$14,[1]resumen!$B$4:$H$4,0))</f>
        <v>0</v>
      </c>
      <c r="U44" s="287">
        <f>INDEX([1]resumen!$B$122:$H$133,MATCH(U18,[1]resumen!$A$5:$A$16,0),MATCH($T$14,[1]resumen!$B$4:$H$4,0))</f>
        <v>0</v>
      </c>
      <c r="V44" s="287">
        <f>INDEX([1]resumen!$B$122:$H$133,MATCH(V18,[1]resumen!$A$5:$A$16,0),MATCH($T$14,[1]resumen!$B$4:$H$4,0))</f>
        <v>0</v>
      </c>
      <c r="W44" s="287">
        <f>INDEX([1]resumen!$B$122:$H$133,MATCH(W18,[1]resumen!$A$5:$A$16,0),MATCH($T$14,[1]resumen!$B$4:$H$4,0))</f>
        <v>0</v>
      </c>
      <c r="X44" s="287">
        <f>INDEX([1]resumen!$B$122:$H$133,MATCH(X18,[1]resumen!$A$5:$A$16,0),MATCH($T$14,[1]resumen!$B$4:$H$4,0))</f>
        <v>0</v>
      </c>
      <c r="Y44" s="287">
        <f>INDEX([1]resumen!$B$122:$H$133,MATCH(Y18,[1]resumen!$A$5:$A$16,0),MATCH($T$14,[1]resumen!$B$4:$H$4,0))</f>
        <v>0</v>
      </c>
      <c r="Z44" s="287">
        <f>INDEX([1]resumen!$B$122:$H$133,MATCH(Z18,[1]resumen!$A$5:$A$16,0),MATCH($T$14,[1]resumen!$B$4:$H$4,0))</f>
        <v>0</v>
      </c>
      <c r="AA44" s="275"/>
      <c r="AB44" s="275"/>
      <c r="AC44" s="275"/>
      <c r="AD44" s="275"/>
      <c r="AE44" s="275"/>
      <c r="AF44" s="275"/>
      <c r="AG44" s="275"/>
      <c r="AH44" s="275"/>
      <c r="AI44" s="302" t="str">
        <f t="shared" si="15"/>
        <v>ND</v>
      </c>
      <c r="AJ44" s="302" t="e">
        <f t="shared" ref="AJ44:AO44" si="22">(U44/T44-1)*100</f>
        <v>#DIV/0!</v>
      </c>
      <c r="AK44" s="302" t="e">
        <f t="shared" si="22"/>
        <v>#DIV/0!</v>
      </c>
      <c r="AL44" s="302" t="e">
        <f t="shared" si="22"/>
        <v>#DIV/0!</v>
      </c>
      <c r="AM44" s="302" t="e">
        <f t="shared" si="22"/>
        <v>#DIV/0!</v>
      </c>
      <c r="AN44" s="302" t="e">
        <f t="shared" si="22"/>
        <v>#DIV/0!</v>
      </c>
      <c r="AO44" s="302" t="e">
        <f t="shared" si="22"/>
        <v>#DIV/0!</v>
      </c>
      <c r="AP44" s="289"/>
      <c r="AQ44" s="289"/>
      <c r="AR44" s="289"/>
      <c r="AS44" s="289"/>
      <c r="AT44" s="289"/>
      <c r="AU44" s="195"/>
      <c r="AV44" s="388" t="s">
        <v>100</v>
      </c>
      <c r="AW44" s="300">
        <f t="shared" si="21"/>
        <v>0</v>
      </c>
      <c r="AX44" s="278" t="str">
        <f t="shared" si="19"/>
        <v>ND</v>
      </c>
      <c r="AZ44" s="173"/>
    </row>
    <row r="45" spans="3:52" s="172" customFormat="1">
      <c r="C45" s="192"/>
      <c r="D45" s="192"/>
      <c r="E45" s="192"/>
      <c r="F45" s="192"/>
      <c r="G45" s="192"/>
      <c r="H45" s="196"/>
      <c r="I45" s="197"/>
      <c r="J45" s="197"/>
      <c r="K45" s="197"/>
      <c r="L45" s="197"/>
      <c r="M45" s="197"/>
      <c r="N45" s="197"/>
      <c r="O45" s="189"/>
      <c r="P45" s="189"/>
      <c r="Q45" s="189"/>
      <c r="R45" s="189"/>
      <c r="S45" s="189"/>
      <c r="T45" s="245"/>
      <c r="U45" s="245"/>
      <c r="V45" s="245"/>
      <c r="W45" s="245"/>
      <c r="X45" s="193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189"/>
      <c r="AK45" s="189"/>
      <c r="AL45" s="189"/>
      <c r="AM45" s="189"/>
      <c r="AN45" s="189"/>
      <c r="AO45" s="189"/>
      <c r="AP45" s="189"/>
      <c r="AQ45" s="189"/>
      <c r="AR45" s="189"/>
      <c r="AS45" s="189"/>
      <c r="AT45" s="189"/>
      <c r="AU45" s="195"/>
      <c r="AV45" s="189"/>
      <c r="AW45" s="189"/>
      <c r="AX45" s="198"/>
      <c r="AZ45" s="173"/>
    </row>
    <row r="46" spans="3:52" ht="14.25" customHeight="1">
      <c r="C46" s="188" t="s">
        <v>47</v>
      </c>
      <c r="D46" s="174"/>
      <c r="E46" s="174"/>
      <c r="F46" s="174"/>
      <c r="G46" s="174"/>
      <c r="H46" s="174"/>
      <c r="I46" s="175"/>
      <c r="J46" s="175"/>
      <c r="K46" s="175"/>
      <c r="L46" s="175"/>
      <c r="M46" s="175"/>
      <c r="N46" s="175"/>
      <c r="O46" s="176"/>
      <c r="P46" s="176"/>
      <c r="Q46" s="176"/>
      <c r="R46" s="176"/>
      <c r="S46" s="176"/>
      <c r="T46" s="243"/>
      <c r="U46" s="243"/>
      <c r="V46" s="243"/>
      <c r="W46" s="243"/>
      <c r="X46" s="177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8"/>
      <c r="AJ46" s="178"/>
      <c r="AK46" s="178"/>
      <c r="AL46" s="178"/>
      <c r="AM46" s="178"/>
      <c r="AN46" s="178"/>
      <c r="AO46" s="291"/>
      <c r="AP46" s="178"/>
      <c r="AQ46" s="181"/>
      <c r="AR46" s="181"/>
      <c r="AS46" s="181"/>
      <c r="AT46" s="181"/>
      <c r="AU46" s="195"/>
      <c r="AV46" s="438" t="str">
        <f>AV34</f>
        <v>Acumulado Agosto</v>
      </c>
      <c r="AW46" s="439"/>
      <c r="AX46" s="292" t="str">
        <f>AX40</f>
        <v>Var %</v>
      </c>
    </row>
    <row r="47" spans="3:52" ht="14.25" customHeight="1">
      <c r="C47" s="305" t="s">
        <v>70</v>
      </c>
      <c r="D47" s="376" t="s">
        <v>31</v>
      </c>
      <c r="E47" s="306">
        <f>(INDEX([2]resumen!$B$5:$H$16,MATCH(E18,[2]resumen!$A$5:$A$17,0),MATCH($E$14,[2]resumen!$B$4:$H$4,0)))/1000</f>
        <v>1018.758317</v>
      </c>
      <c r="F47" s="306">
        <f>(INDEX([2]resumen!$B$5:$H$16,MATCH(F18,[2]resumen!$A$5:$A$17,0),MATCH($E$14,[2]resumen!$B$4:$H$4,0)))/1000</f>
        <v>922.37666400000001</v>
      </c>
      <c r="G47" s="306">
        <f>(INDEX([2]resumen!$B$5:$H$16,MATCH(G18,[2]resumen!$A$5:$A$17,0),MATCH($E$14,[2]resumen!$B$4:$H$4,0)))/1000</f>
        <v>1030.151196</v>
      </c>
      <c r="H47" s="306">
        <f>(INDEX([2]resumen!$B$5:$H$16,MATCH(H18,[2]resumen!$A$5:$A$17,0),MATCH($E$14,[2]resumen!$B$4:$H$4,0)))/1000</f>
        <v>870.36162000000002</v>
      </c>
      <c r="I47" s="306">
        <f>(INDEX([2]resumen!$B$5:$H$16,MATCH(I18,[2]resumen!$A$5:$A$17,0),MATCH($E$14,[2]resumen!$B$4:$H$4,0)))/1000</f>
        <v>944.73466500000006</v>
      </c>
      <c r="J47" s="306">
        <f>(INDEX([2]resumen!$B$5:$H$16,MATCH(J18,[2]resumen!$A$5:$A$17,0),MATCH($E$14,[2]resumen!$B$4:$H$4,0)))/1000</f>
        <v>1008.9668840000001</v>
      </c>
      <c r="K47" s="306">
        <f>(INDEX([2]resumen!$B$5:$H$16,MATCH(K18,[2]resumen!$A$5:$A$17,0),MATCH($E$14,[2]resumen!$B$4:$H$4,0)))/1000</f>
        <v>1053.1836699999999</v>
      </c>
      <c r="L47" s="307">
        <f>(INDEX([2]resumen!$B$5:$H$16,MATCH(L18,[2]resumen!$A$5:$A$17,0),MATCH($E$14,[2]resumen!$B$4:$H$4,0)))/1000</f>
        <v>1004.0917310000001</v>
      </c>
      <c r="M47" s="307">
        <f>(INDEX([2]resumen!$B$5:$H$16,MATCH(M18,[2]resumen!$A$5:$A$17,0),MATCH($E$14,[2]resumen!$B$4:$H$4,0)))/1000</f>
        <v>1060.6056299999998</v>
      </c>
      <c r="N47" s="307">
        <f>(INDEX([2]resumen!$B$5:$H$16,MATCH(N18,[2]resumen!$A$5:$A$17,0),MATCH($E$14,[2]resumen!$B$4:$H$4,0)))/1000</f>
        <v>1200.1052999999999</v>
      </c>
      <c r="O47" s="307">
        <f>(INDEX([2]resumen!$B$5:$H$16,MATCH(O18,[2]resumen!$A$5:$A$17,0),MATCH($E$14,[2]resumen!$B$4:$H$4,0)))/1000</f>
        <v>960.98949200000004</v>
      </c>
      <c r="P47" s="307">
        <f>(INDEX([2]resumen!$B$5:$H$16,MATCH(P18,[2]resumen!$A$5:$A$17,0),MATCH($E$14,[2]resumen!$B$4:$H$4,0)))/1000</f>
        <v>1054.9657069999998</v>
      </c>
      <c r="Q47" s="306"/>
      <c r="R47" s="296"/>
      <c r="S47" s="308"/>
      <c r="T47" s="306" t="e">
        <f>(INDEX([2]resumen!$B$5:$H$16,MATCH(T18,[2]resumen!$A$5:$A$17,0),MATCH($T$14,[2]resumen!$B$4:$H$4,0)))/1000</f>
        <v>#N/A</v>
      </c>
      <c r="U47" s="306" t="e">
        <f>(INDEX([2]resumen!$B$5:$H$16,MATCH(U18,[2]resumen!$A$5:$A$17,0),MATCH($T$14,[2]resumen!$B$4:$H$4,0)))/1000</f>
        <v>#N/A</v>
      </c>
      <c r="V47" s="306" t="e">
        <f>(INDEX([2]resumen!$B$5:$H$16,MATCH(V18,[2]resumen!$A$5:$A$17,0),MATCH($T$14,[2]resumen!$B$4:$H$4,0)))/1000</f>
        <v>#N/A</v>
      </c>
      <c r="W47" s="306" t="e">
        <f>(INDEX([2]resumen!$B$5:$H$16,MATCH(W18,[2]resumen!$A$5:$A$17,0),MATCH($T$14,[2]resumen!$B$4:$H$4,0)))/1000</f>
        <v>#N/A</v>
      </c>
      <c r="X47" s="306" t="e">
        <f>(INDEX([2]resumen!$B$5:$H$16,MATCH(X18,[2]resumen!$A$5:$A$17,0),MATCH($T$14,[2]resumen!$B$4:$H$4,0)))/1000</f>
        <v>#N/A</v>
      </c>
      <c r="Y47" s="306" t="e">
        <f>(INDEX([2]resumen!$B$5:$H$16,MATCH(Y18,[2]resumen!$A$5:$A$17,0),MATCH($T$14,[2]resumen!$B$4:$H$4,0)))/1000</f>
        <v>#N/A</v>
      </c>
      <c r="Z47" s="306" t="e">
        <f>(INDEX([2]resumen!$B$5:$H$16,MATCH(Z18,[2]resumen!$A$5:$A$17,0),MATCH($T$14,[2]resumen!$B$4:$H$4,0)))/1000</f>
        <v>#N/A</v>
      </c>
      <c r="AA47" s="307" t="e">
        <f>(INDEX([2]resumen!$B$5:$H$16,MATCH(AA18,[2]resumen!$A$5:$A$17,0),MATCH($T$14,[2]resumen!$B$4:$H$4,0)))/1000</f>
        <v>#N/A</v>
      </c>
      <c r="AB47" s="307" t="e">
        <f>(INDEX([2]resumen!$B$5:$H$16,MATCH(AB18,[2]resumen!$A$5:$A$17,0),MATCH($T$14,[2]resumen!$B$4:$H$4,0)))/1000</f>
        <v>#N/A</v>
      </c>
      <c r="AC47" s="307" t="e">
        <f>(INDEX([2]resumen!$B$5:$H$16,MATCH(AC18,[2]resumen!$A$5:$A$17,0),MATCH($T$14,[2]resumen!$B$4:$H$4,0)))/1000</f>
        <v>#N/A</v>
      </c>
      <c r="AD47" s="307" t="e">
        <f>(INDEX([2]resumen!$B$5:$H$16,MATCH(AD18,[2]resumen!$A$5:$A$17,0),MATCH($T$14,[2]resumen!$B$4:$H$4,0)))/1000</f>
        <v>#N/A</v>
      </c>
      <c r="AE47" s="307" t="e">
        <f>(INDEX([2]resumen!$B$5:$H$16,MATCH(AE18,[2]resumen!$A$5:$A$17,0),MATCH($T$14,[2]resumen!$B$4:$H$4,0)))/1000</f>
        <v>#N/A</v>
      </c>
      <c r="AF47" s="307"/>
      <c r="AG47" s="296"/>
      <c r="AH47" s="308"/>
      <c r="AI47" s="269" t="str">
        <f>IFERROR(((T47/E47)-1)*100,"ND")</f>
        <v>ND</v>
      </c>
      <c r="AJ47" s="270" t="str">
        <f>IFERROR(((U47/F47)-1)*100,"NA")</f>
        <v>NA</v>
      </c>
      <c r="AK47" s="270" t="str">
        <f>IFERROR(((V47/G47)-1)*100,"NA")</f>
        <v>NA</v>
      </c>
      <c r="AL47" s="269" t="str">
        <f t="shared" ref="AJ47:AT51" si="23">IFERROR(((W47/H47)-1)*100,"NA")</f>
        <v>NA</v>
      </c>
      <c r="AM47" s="269" t="str">
        <f t="shared" si="23"/>
        <v>NA</v>
      </c>
      <c r="AN47" s="269" t="str">
        <f>IFERROR(((Y47/J47)-1)*100,"ND")</f>
        <v>ND</v>
      </c>
      <c r="AO47" s="269" t="str">
        <f t="shared" si="23"/>
        <v>NA</v>
      </c>
      <c r="AP47" s="309" t="str">
        <f t="shared" si="23"/>
        <v>NA</v>
      </c>
      <c r="AQ47" s="309" t="str">
        <f t="shared" si="23"/>
        <v>NA</v>
      </c>
      <c r="AR47" s="309" t="str">
        <f t="shared" si="23"/>
        <v>NA</v>
      </c>
      <c r="AS47" s="309" t="str">
        <f t="shared" si="23"/>
        <v>NA</v>
      </c>
      <c r="AT47" s="309" t="str">
        <f t="shared" si="23"/>
        <v>NA</v>
      </c>
      <c r="AU47" s="195"/>
      <c r="AV47" s="300">
        <f>SUM(E47:K47)</f>
        <v>6848.5330160000012</v>
      </c>
      <c r="AW47" s="300" t="e">
        <f>SUM(T47:Z47)</f>
        <v>#N/A</v>
      </c>
      <c r="AX47" s="297" t="str">
        <f t="shared" ref="AX47:AX51" si="24">IFERROR(((AW47/AV47)-1)*100,"ND")</f>
        <v>ND</v>
      </c>
    </row>
    <row r="48" spans="3:52">
      <c r="C48" s="310" t="s">
        <v>97</v>
      </c>
      <c r="D48" s="377" t="s">
        <v>31</v>
      </c>
      <c r="E48" s="274">
        <f>(INDEX([2]resumen!$M$5:$R$16,MATCH(E18,[2]resumen!$A$5:$A$17,0),MATCH($E$14,[2]resumen!$B$4:$H$4,0)))/1000</f>
        <v>433.18906199999998</v>
      </c>
      <c r="F48" s="274">
        <f>(INDEX([2]resumen!$M$5:$R$16,MATCH(F18,[2]resumen!$A$5:$A$17,0),MATCH($E$14,[2]resumen!$B$4:$H$4,0)))/1000</f>
        <v>379.38567</v>
      </c>
      <c r="G48" s="274">
        <f>(INDEX([2]resumen!$M$5:$R$16,MATCH(G18,[2]resumen!$A$5:$A$17,0),MATCH($E$14,[2]resumen!$B$4:$H$4,0)))/1000</f>
        <v>453.17420400000003</v>
      </c>
      <c r="H48" s="274">
        <f>(INDEX([2]resumen!$M$5:$R$16,MATCH(H18,[2]resumen!$A$5:$A$17,0),MATCH($E$14,[2]resumen!$B$4:$H$4,0)))/1000</f>
        <v>360.96294300000005</v>
      </c>
      <c r="I48" s="274">
        <f>(INDEX([2]resumen!$M$5:$R$16,MATCH(I18,[2]resumen!$A$5:$A$17,0),MATCH($E$14,[2]resumen!$B$4:$H$4,0)))/1000</f>
        <v>394.56710200000003</v>
      </c>
      <c r="J48" s="274">
        <f>(INDEX([2]resumen!$M$5:$R$16,MATCH(J18,[2]resumen!$A$5:$A$17,0),MATCH($E$14,[2]resumen!$B$4:$H$4,0)))/1000</f>
        <v>440.347691</v>
      </c>
      <c r="K48" s="274">
        <f>(INDEX([2]resumen!$M$5:$R$16,MATCH(K18,[2]resumen!$A$5:$A$17,0),MATCH($E$14,[2]resumen!$B$4:$H$4,0)))/1000</f>
        <v>483.26106199999998</v>
      </c>
      <c r="L48" s="273">
        <f>(INDEX([2]resumen!$M$5:$R$16,MATCH(L18,[2]resumen!$A$5:$A$17,0),MATCH($E$14,[2]resumen!$B$4:$H$4,0)))/1000</f>
        <v>425.42997800000001</v>
      </c>
      <c r="M48" s="273">
        <f>(INDEX([2]resumen!$M$5:$R$16,MATCH(M18,[2]resumen!$A$5:$A$17,0),MATCH($E$14,[2]resumen!$B$4:$H$4,0)))/1000</f>
        <v>445.990973</v>
      </c>
      <c r="N48" s="273">
        <f>(INDEX([2]resumen!$M$5:$R$16,MATCH(N18,[2]resumen!$A$5:$A$17,0),MATCH($E$14,[2]resumen!$B$4:$H$4,0)))/1000</f>
        <v>529.75705299999993</v>
      </c>
      <c r="O48" s="273">
        <f>(INDEX([2]resumen!$M$5:$R$16,MATCH(O18,[2]resumen!$A$5:$A$17,0),MATCH($E$14,[2]resumen!$B$4:$H$4,0)))/1000</f>
        <v>457.40076500000004</v>
      </c>
      <c r="P48" s="273">
        <f>(INDEX([2]resumen!$M$5:$R$16,MATCH(P18,[2]resumen!$A$5:$A$17,0),MATCH($E$14,[2]resumen!$B$4:$H$4,0)))/1000</f>
        <v>452.68059700000003</v>
      </c>
      <c r="Q48" s="274"/>
      <c r="R48" s="275"/>
      <c r="S48" s="276"/>
      <c r="T48" s="274" t="e">
        <f>(INDEX([2]resumen!$M$5:$R$16,MATCH(T18,[2]resumen!$A$5:$A$17,0),MATCH($T$14,[2]resumen!$B$4:$H$4,0)))/1000</f>
        <v>#N/A</v>
      </c>
      <c r="U48" s="274" t="e">
        <f>(INDEX([2]resumen!$M$5:$R$16,MATCH(U18,[2]resumen!$A$5:$A$17,0),MATCH($T$14,[2]resumen!$B$4:$H$4,0)))/1000</f>
        <v>#N/A</v>
      </c>
      <c r="V48" s="274" t="e">
        <f>(INDEX([2]resumen!$M$5:$R$16,MATCH(V18,[2]resumen!$A$5:$A$17,0),MATCH($T$14,[2]resumen!$B$4:$H$4,0)))/1000</f>
        <v>#N/A</v>
      </c>
      <c r="W48" s="274" t="e">
        <f>(INDEX([2]resumen!$M$5:$R$16,MATCH(W18,[2]resumen!$A$5:$A$17,0),MATCH($T$14,[2]resumen!$B$4:$H$4,0)))/1000</f>
        <v>#N/A</v>
      </c>
      <c r="X48" s="274" t="e">
        <f>(INDEX([2]resumen!$M$5:$R$16,MATCH(X18,[2]resumen!$A$5:$A$17,0),MATCH($T$14,[2]resumen!$B$4:$H$4,0)))/1000</f>
        <v>#N/A</v>
      </c>
      <c r="Y48" s="274" t="e">
        <f>(INDEX([2]resumen!$M$5:$R$16,MATCH(Y18,[2]resumen!$A$5:$A$17,0),MATCH($T$14,[2]resumen!$B$4:$H$4,0)))/1000</f>
        <v>#N/A</v>
      </c>
      <c r="Z48" s="274" t="e">
        <f>(INDEX([2]resumen!$M$5:$R$16,MATCH(Z18,[2]resumen!$A$5:$A$17,0),MATCH($T$14,[2]resumen!$B$4:$H$4,0)))/1000</f>
        <v>#N/A</v>
      </c>
      <c r="AA48" s="273" t="e">
        <f>(INDEX([2]resumen!$M$5:$R$16,MATCH(AA18,[2]resumen!$A$5:$A$17,0),MATCH($T$14,[2]resumen!$B$4:$H$4,0)))/1000</f>
        <v>#N/A</v>
      </c>
      <c r="AB48" s="273" t="e">
        <f>(INDEX([2]resumen!$M$5:$R$16,MATCH(AB18,[2]resumen!$A$5:$A$17,0),MATCH($T$14,[2]resumen!$B$4:$H$4,0)))/1000</f>
        <v>#N/A</v>
      </c>
      <c r="AC48" s="273" t="e">
        <f>(INDEX([2]resumen!$M$5:$R$16,MATCH(AC18,[2]resumen!$A$5:$A$17,0),MATCH($T$14,[2]resumen!$B$4:$H$4,0)))/1000</f>
        <v>#N/A</v>
      </c>
      <c r="AD48" s="273" t="e">
        <f>(INDEX([2]resumen!$M$5:$R$16,MATCH(AD18,[2]resumen!$A$5:$A$17,0),MATCH($T$14,[2]resumen!$B$4:$H$4,0)))/1000</f>
        <v>#N/A</v>
      </c>
      <c r="AE48" s="273" t="e">
        <f>(INDEX([2]resumen!$M$5:$R$16,MATCH(AE18,[2]resumen!$A$5:$A$17,0),MATCH($T$14,[2]resumen!$B$4:$H$4,0)))/1000</f>
        <v>#N/A</v>
      </c>
      <c r="AF48" s="273"/>
      <c r="AG48" s="275"/>
      <c r="AH48" s="276"/>
      <c r="AI48" s="278" t="str">
        <f>IFERROR(((T48/E48)-1)*100,"ND")</f>
        <v>ND</v>
      </c>
      <c r="AJ48" s="279" t="str">
        <f t="shared" si="23"/>
        <v>NA</v>
      </c>
      <c r="AK48" s="279" t="str">
        <f t="shared" si="23"/>
        <v>NA</v>
      </c>
      <c r="AL48" s="278" t="str">
        <f t="shared" si="23"/>
        <v>NA</v>
      </c>
      <c r="AM48" s="278" t="str">
        <f t="shared" si="23"/>
        <v>NA</v>
      </c>
      <c r="AN48" s="278" t="str">
        <f t="shared" ref="AN48:AN51" si="25">IFERROR(((Y48/J48)-1)*100,"ND")</f>
        <v>ND</v>
      </c>
      <c r="AO48" s="278" t="str">
        <f t="shared" si="23"/>
        <v>NA</v>
      </c>
      <c r="AP48" s="279" t="str">
        <f t="shared" si="23"/>
        <v>NA</v>
      </c>
      <c r="AQ48" s="279" t="str">
        <f t="shared" si="23"/>
        <v>NA</v>
      </c>
      <c r="AR48" s="279" t="str">
        <f t="shared" si="23"/>
        <v>NA</v>
      </c>
      <c r="AS48" s="279" t="str">
        <f t="shared" si="23"/>
        <v>NA</v>
      </c>
      <c r="AT48" s="279" t="str">
        <f t="shared" si="23"/>
        <v>NA</v>
      </c>
      <c r="AU48" s="195"/>
      <c r="AV48" s="280">
        <f t="shared" ref="AV48:AV51" si="26">SUM(E48:K48)</f>
        <v>2944.8877339999999</v>
      </c>
      <c r="AW48" s="280" t="e">
        <f t="shared" ref="AW48:AW51" si="27">SUM(T48:Z48)</f>
        <v>#N/A</v>
      </c>
      <c r="AX48" s="278" t="str">
        <f t="shared" si="24"/>
        <v>ND</v>
      </c>
    </row>
    <row r="49" spans="3:52">
      <c r="C49" s="310" t="s">
        <v>98</v>
      </c>
      <c r="D49" s="377" t="s">
        <v>31</v>
      </c>
      <c r="E49" s="274">
        <f>(INDEX([2]resumen!$U$5:$Z$16,MATCH(E18,[2]resumen!$A$5:$A$17,0),MATCH($E$14,[2]resumen!$B$4:$H$4,0)))/1000</f>
        <v>277.129752</v>
      </c>
      <c r="F49" s="274">
        <f>(INDEX([2]resumen!$U$5:$Z$16,MATCH(F18,[2]resumen!$A$5:$A$17,0),MATCH($E$14,[2]resumen!$B$4:$H$4,0)))/1000</f>
        <v>331.05228600000004</v>
      </c>
      <c r="G49" s="274">
        <f>(INDEX([2]resumen!$U$5:$Z$16,MATCH(G18,[2]resumen!$A$5:$A$17,0),MATCH($E$14,[2]resumen!$B$4:$H$4,0)))/1000</f>
        <v>284.091071</v>
      </c>
      <c r="H49" s="274">
        <f>(INDEX([2]resumen!$U$5:$Z$16,MATCH(H18,[2]resumen!$A$5:$A$17,0),MATCH($E$14,[2]resumen!$B$4:$H$4,0)))/1000</f>
        <v>225.06934899999999</v>
      </c>
      <c r="I49" s="274">
        <f>(INDEX([2]resumen!$U$5:$Z$16,MATCH(I18,[2]resumen!$A$5:$A$17,0),MATCH($E$14,[2]resumen!$B$4:$H$4,0)))/1000</f>
        <v>264.03458599999999</v>
      </c>
      <c r="J49" s="274">
        <f>(INDEX([2]resumen!$U$5:$Z$16,MATCH(J18,[2]resumen!$A$5:$A$17,0),MATCH($E$14,[2]resumen!$B$4:$H$4,0)))/1000</f>
        <v>274.465868</v>
      </c>
      <c r="K49" s="274">
        <f>(INDEX([2]resumen!$U$5:$Z$16,MATCH(K18,[2]resumen!$A$5:$A$17,0),MATCH($E$14,[2]resumen!$B$4:$H$4,0)))/1000</f>
        <v>268.19219099999998</v>
      </c>
      <c r="L49" s="273">
        <f>(INDEX([2]resumen!$U$5:$Z$16,MATCH(L18,[2]resumen!$A$5:$A$17,0),MATCH($E$14,[2]resumen!$B$4:$H$4,0)))/1000</f>
        <v>267.65196000000003</v>
      </c>
      <c r="M49" s="273">
        <f>(INDEX([2]resumen!$U$5:$Z$16,MATCH(M18,[2]resumen!$A$5:$A$17,0),MATCH($E$14,[2]resumen!$B$4:$H$4,0)))/1000</f>
        <v>310.13833600000004</v>
      </c>
      <c r="N49" s="273">
        <f>(INDEX([2]resumen!$U$5:$Z$16,MATCH(N18,[2]resumen!$A$5:$A$17,0),MATCH($E$14,[2]resumen!$B$4:$H$4,0)))/1000</f>
        <v>296.27893299999999</v>
      </c>
      <c r="O49" s="273">
        <f>(INDEX([2]resumen!$U$5:$Z$16,MATCH(O18,[2]resumen!$A$5:$A$17,0),MATCH($E$14,[2]resumen!$B$4:$H$4,0)))/1000</f>
        <v>242.89054000000002</v>
      </c>
      <c r="P49" s="273">
        <f>(INDEX([2]resumen!$U$5:$Z$16,MATCH(P18,[2]resumen!$A$5:$A$17,0),MATCH($E$14,[2]resumen!$B$4:$H$4,0)))/1000</f>
        <v>270.74866800000001</v>
      </c>
      <c r="Q49" s="274"/>
      <c r="R49" s="275"/>
      <c r="S49" s="276"/>
      <c r="T49" s="274" t="e">
        <f>(INDEX([2]resumen!$U$5:$Z$16,MATCH(T18,[2]resumen!$A$5:$A$17,0),MATCH($T$14,[2]resumen!$B$4:$H$4,0)))/1000</f>
        <v>#N/A</v>
      </c>
      <c r="U49" s="274" t="e">
        <f>(INDEX([2]resumen!$U$5:$Z$16,MATCH(U18,[2]resumen!$A$5:$A$17,0),MATCH($T$14,[2]resumen!$B$4:$H$4,0)))/1000</f>
        <v>#N/A</v>
      </c>
      <c r="V49" s="274" t="e">
        <f>(INDEX([2]resumen!$U$5:$Z$16,MATCH(V18,[2]resumen!$A$5:$A$17,0),MATCH($T$14,[2]resumen!$B$4:$H$4,0)))/1000</f>
        <v>#N/A</v>
      </c>
      <c r="W49" s="274" t="e">
        <f>(INDEX([2]resumen!$U$5:$Z$16,MATCH(W18,[2]resumen!$A$5:$A$17,0),MATCH($T$14,[2]resumen!$B$4:$H$4,0)))/1000</f>
        <v>#N/A</v>
      </c>
      <c r="X49" s="274" t="e">
        <f>(INDEX([2]resumen!$U$5:$Z$16,MATCH(X18,[2]resumen!$A$5:$A$17,0),MATCH($T$14,[2]resumen!$B$4:$H$4,0)))/1000</f>
        <v>#N/A</v>
      </c>
      <c r="Y49" s="274" t="e">
        <f>(INDEX([2]resumen!$U$5:$Z$16,MATCH(Y18,[2]resumen!$A$5:$A$17,0),MATCH($T$14,[2]resumen!$B$4:$H$4,0)))/1000</f>
        <v>#N/A</v>
      </c>
      <c r="Z49" s="274" t="e">
        <f>(INDEX([2]resumen!$U$5:$Z$16,MATCH(Z18,[2]resumen!$A$5:$A$17,0),MATCH($T$14,[2]resumen!$B$4:$H$4,0)))/1000</f>
        <v>#N/A</v>
      </c>
      <c r="AA49" s="273" t="e">
        <f>(INDEX([2]resumen!$U$5:$Z$16,MATCH(AA18,[2]resumen!$A$5:$A$17,0),MATCH($T$14,[2]resumen!$B$4:$H$4,0)))/1000</f>
        <v>#N/A</v>
      </c>
      <c r="AB49" s="273" t="e">
        <f>(INDEX([2]resumen!$U$5:$Z$16,MATCH(AB18,[2]resumen!$A$5:$A$17,0),MATCH($T$14,[2]resumen!$B$4:$H$4,0)))/1000</f>
        <v>#N/A</v>
      </c>
      <c r="AC49" s="273" t="e">
        <f>(INDEX([2]resumen!$U$5:$Z$16,MATCH(AC18,[2]resumen!$A$5:$A$17,0),MATCH($T$14,[2]resumen!$B$4:$H$4,0)))/1000</f>
        <v>#N/A</v>
      </c>
      <c r="AD49" s="273" t="e">
        <f>(INDEX([2]resumen!$U$5:$Z$16,MATCH(AD18,[2]resumen!$A$5:$A$17,0),MATCH($T$14,[2]resumen!$B$4:$H$4,0)))/1000</f>
        <v>#N/A</v>
      </c>
      <c r="AE49" s="273" t="e">
        <f>(INDEX([2]resumen!$U$5:$Z$16,MATCH(AE18,[2]resumen!$A$5:$A$17,0),MATCH($T$14,[2]resumen!$B$4:$H$4,0)))/1000</f>
        <v>#N/A</v>
      </c>
      <c r="AF49" s="273"/>
      <c r="AG49" s="275"/>
      <c r="AH49" s="276"/>
      <c r="AI49" s="278" t="str">
        <f>IFERROR(((T49/E49)-1)*100,"ND")</f>
        <v>ND</v>
      </c>
      <c r="AJ49" s="279" t="str">
        <f t="shared" si="23"/>
        <v>NA</v>
      </c>
      <c r="AK49" s="279" t="str">
        <f t="shared" si="23"/>
        <v>NA</v>
      </c>
      <c r="AL49" s="278" t="str">
        <f t="shared" si="23"/>
        <v>NA</v>
      </c>
      <c r="AM49" s="278" t="str">
        <f t="shared" si="23"/>
        <v>NA</v>
      </c>
      <c r="AN49" s="278" t="str">
        <f t="shared" si="25"/>
        <v>ND</v>
      </c>
      <c r="AO49" s="278" t="str">
        <f t="shared" si="23"/>
        <v>NA</v>
      </c>
      <c r="AP49" s="279" t="str">
        <f t="shared" si="23"/>
        <v>NA</v>
      </c>
      <c r="AQ49" s="279" t="str">
        <f t="shared" si="23"/>
        <v>NA</v>
      </c>
      <c r="AR49" s="279" t="str">
        <f t="shared" si="23"/>
        <v>NA</v>
      </c>
      <c r="AS49" s="279" t="str">
        <f t="shared" si="23"/>
        <v>NA</v>
      </c>
      <c r="AT49" s="279" t="str">
        <f t="shared" si="23"/>
        <v>NA</v>
      </c>
      <c r="AU49" s="195"/>
      <c r="AV49" s="280">
        <f t="shared" si="26"/>
        <v>1924.0351030000002</v>
      </c>
      <c r="AW49" s="280" t="e">
        <f t="shared" si="27"/>
        <v>#N/A</v>
      </c>
      <c r="AX49" s="278" t="str">
        <f t="shared" si="24"/>
        <v>ND</v>
      </c>
    </row>
    <row r="50" spans="3:52">
      <c r="C50" s="310" t="s">
        <v>99</v>
      </c>
      <c r="D50" s="377" t="s">
        <v>31</v>
      </c>
      <c r="E50" s="274">
        <f>(INDEX([2]resumen!$AD$5:$AI$16,MATCH(E18,[2]resumen!$A$5:$A$17,0),MATCH($E$14,[2]resumen!$B$4:$H$4,0)))/1000</f>
        <v>308.439503</v>
      </c>
      <c r="F50" s="274">
        <f>(INDEX([2]resumen!$AD$5:$AI$16,MATCH(F18,[2]resumen!$A$5:$A$17,0),MATCH($E$14,[2]resumen!$B$4:$H$4,0)))/1000</f>
        <v>211.93870800000002</v>
      </c>
      <c r="G50" s="274">
        <f>(INDEX([2]resumen!$AD$5:$AI$16,MATCH(G18,[2]resumen!$A$5:$A$17,0),MATCH($E$14,[2]resumen!$B$4:$H$4,0)))/1000</f>
        <v>292.885921</v>
      </c>
      <c r="H50" s="274">
        <f>(INDEX([2]resumen!$AD$5:$AI$16,MATCH(H18,[2]resumen!$A$5:$A$17,0),MATCH($E$14,[2]resumen!$B$4:$H$4,0)))/1000</f>
        <v>284.32932799999998</v>
      </c>
      <c r="I50" s="274">
        <f>(INDEX([2]resumen!$AD$5:$AI$16,MATCH(I18,[2]resumen!$A$5:$A$17,0),MATCH($E$14,[2]resumen!$B$4:$H$4,0)))/1000</f>
        <v>286.13297700000004</v>
      </c>
      <c r="J50" s="274">
        <f>(INDEX([2]resumen!$AD$5:$AI$16,MATCH(J18,[2]resumen!$A$5:$A$17,0),MATCH($E$14,[2]resumen!$B$4:$H$4,0)))/1000</f>
        <v>294.153325</v>
      </c>
      <c r="K50" s="274">
        <f>(INDEX([2]resumen!$AD$5:$AI$16,MATCH(K18,[2]resumen!$A$5:$A$17,0),MATCH($E$14,[2]resumen!$B$4:$H$4,0)))/1000</f>
        <v>301.73041699999999</v>
      </c>
      <c r="L50" s="273">
        <f>(INDEX([2]resumen!$AD$5:$AI$16,MATCH(L18,[2]resumen!$A$5:$A$17,0),MATCH($E$14,[2]resumen!$B$4:$H$4,0)))/1000</f>
        <v>311.009793</v>
      </c>
      <c r="M50" s="273">
        <f>(INDEX([2]resumen!$AD$5:$AI$16,MATCH(M18,[2]resumen!$A$5:$A$17,0),MATCH($E$14,[2]resumen!$B$4:$H$4,0)))/1000</f>
        <v>304.47632099999998</v>
      </c>
      <c r="N50" s="273">
        <f>(INDEX([2]resumen!$AD$5:$AI$16,MATCH(N18,[2]resumen!$A$5:$A$17,0),MATCH($E$14,[2]resumen!$B$4:$H$4,0)))/1000</f>
        <v>374.06931400000002</v>
      </c>
      <c r="O50" s="273">
        <f>(INDEX([2]resumen!$AD$5:$AI$16,MATCH(O18,[2]resumen!$A$5:$A$17,0),MATCH($E$14,[2]resumen!$B$4:$H$4,0)))/1000</f>
        <v>260.69818700000002</v>
      </c>
      <c r="P50" s="273">
        <f>(INDEX([2]resumen!$AD$5:$AI$16,MATCH(P18,[2]resumen!$A$5:$A$17,0),MATCH($E$14,[2]resumen!$B$4:$H$4,0)))/1000</f>
        <v>331.53644199999997</v>
      </c>
      <c r="Q50" s="274"/>
      <c r="R50" s="275"/>
      <c r="S50" s="276"/>
      <c r="T50" s="274" t="e">
        <f>(INDEX([2]resumen!$AD$5:$AI$16,MATCH(T18,[2]resumen!$A$5:$A$17,0),MATCH($T$14,[2]resumen!$B$4:$H$4,0)))/1000</f>
        <v>#N/A</v>
      </c>
      <c r="U50" s="274" t="e">
        <f>(INDEX([2]resumen!$AD$5:$AI$16,MATCH(U18,[2]resumen!$A$5:$A$17,0),MATCH($T$14,[2]resumen!$B$4:$H$4,0)))/1000</f>
        <v>#N/A</v>
      </c>
      <c r="V50" s="274" t="e">
        <f>(INDEX([2]resumen!$AD$5:$AI$16,MATCH(V18,[2]resumen!$A$5:$A$17,0),MATCH($T$14,[2]resumen!$B$4:$H$4,0)))/1000</f>
        <v>#N/A</v>
      </c>
      <c r="W50" s="274" t="e">
        <f>(INDEX([2]resumen!$AD$5:$AI$16,MATCH(W18,[2]resumen!$A$5:$A$17,0),MATCH($T$14,[2]resumen!$B$4:$H$4,0)))/1000</f>
        <v>#N/A</v>
      </c>
      <c r="X50" s="274" t="e">
        <f>(INDEX([2]resumen!$AD$5:$AI$16,MATCH(X18,[2]resumen!$A$5:$A$17,0),MATCH($T$14,[2]resumen!$B$4:$H$4,0)))/1000</f>
        <v>#N/A</v>
      </c>
      <c r="Y50" s="274" t="e">
        <f>(INDEX([2]resumen!$AD$5:$AI$16,MATCH(Y18,[2]resumen!$A$5:$A$17,0),MATCH($T$14,[2]resumen!$B$4:$H$4,0)))/1000</f>
        <v>#N/A</v>
      </c>
      <c r="Z50" s="274" t="e">
        <f>(INDEX([2]resumen!$AD$5:$AI$16,MATCH(Z18,[2]resumen!$A$5:$A$17,0),MATCH($T$14,[2]resumen!$B$4:$H$4,0)))/1000</f>
        <v>#N/A</v>
      </c>
      <c r="AA50" s="273" t="e">
        <f>(INDEX([2]resumen!$AD$5:$AI$16,MATCH(AA18,[2]resumen!$A$5:$A$17,0),MATCH($T$14,[2]resumen!$B$4:$H$4,0)))/1000</f>
        <v>#N/A</v>
      </c>
      <c r="AB50" s="273" t="e">
        <f>(INDEX([2]resumen!$AD$5:$AI$16,MATCH(AB18,[2]resumen!$A$5:$A$17,0),MATCH($T$14,[2]resumen!$B$4:$H$4,0)))/1000</f>
        <v>#N/A</v>
      </c>
      <c r="AC50" s="273" t="e">
        <f>(INDEX([2]resumen!$AD$5:$AI$16,MATCH(AC18,[2]resumen!$A$5:$A$17,0),MATCH($T$14,[2]resumen!$B$4:$H$4,0)))/1000</f>
        <v>#N/A</v>
      </c>
      <c r="AD50" s="273" t="e">
        <f>(INDEX([2]resumen!$AD$5:$AI$16,MATCH(AD18,[2]resumen!$A$5:$A$17,0),MATCH($T$14,[2]resumen!$B$4:$H$4,0)))/1000</f>
        <v>#N/A</v>
      </c>
      <c r="AE50" s="273" t="e">
        <f>(INDEX([2]resumen!$AD$5:$AI$16,MATCH(AE18,[2]resumen!$A$5:$A$17,0),MATCH($T$14,[2]resumen!$B$4:$H$4,0)))/1000</f>
        <v>#N/A</v>
      </c>
      <c r="AF50" s="273"/>
      <c r="AG50" s="275"/>
      <c r="AH50" s="276"/>
      <c r="AI50" s="278" t="str">
        <f>IFERROR(((T50/E50)-1)*100,"ND")</f>
        <v>ND</v>
      </c>
      <c r="AJ50" s="279" t="str">
        <f t="shared" si="23"/>
        <v>NA</v>
      </c>
      <c r="AK50" s="279" t="str">
        <f t="shared" si="23"/>
        <v>NA</v>
      </c>
      <c r="AL50" s="278" t="str">
        <f t="shared" si="23"/>
        <v>NA</v>
      </c>
      <c r="AM50" s="278" t="str">
        <f t="shared" si="23"/>
        <v>NA</v>
      </c>
      <c r="AN50" s="278" t="str">
        <f t="shared" si="25"/>
        <v>ND</v>
      </c>
      <c r="AO50" s="278" t="str">
        <f t="shared" si="23"/>
        <v>NA</v>
      </c>
      <c r="AP50" s="279" t="str">
        <f t="shared" si="23"/>
        <v>NA</v>
      </c>
      <c r="AQ50" s="279" t="str">
        <f t="shared" si="23"/>
        <v>NA</v>
      </c>
      <c r="AR50" s="279" t="str">
        <f t="shared" si="23"/>
        <v>NA</v>
      </c>
      <c r="AS50" s="279" t="str">
        <f t="shared" si="23"/>
        <v>NA</v>
      </c>
      <c r="AT50" s="279" t="str">
        <f t="shared" si="23"/>
        <v>NA</v>
      </c>
      <c r="AU50" s="195"/>
      <c r="AV50" s="280">
        <f t="shared" si="26"/>
        <v>1979.610179</v>
      </c>
      <c r="AW50" s="280" t="e">
        <f t="shared" si="27"/>
        <v>#N/A</v>
      </c>
      <c r="AX50" s="278" t="str">
        <f t="shared" si="24"/>
        <v>ND</v>
      </c>
    </row>
    <row r="51" spans="3:52" ht="16.5" customHeight="1">
      <c r="C51" s="272" t="s">
        <v>48</v>
      </c>
      <c r="D51" s="378" t="s">
        <v>31</v>
      </c>
      <c r="E51" s="274">
        <f>(INDEX([3]resumen!$B$5:$H$16,MATCH(E18,[3]resumen!$A$5:$A$17,0),MATCH($E$14,[3]resumen!$B$4:$H$4,0)))</f>
        <v>51.704046999999996</v>
      </c>
      <c r="F51" s="274">
        <f>(INDEX([3]resumen!$B$5:$H$16,MATCH(F18,[3]resumen!$A$5:$A$17,0),MATCH($E$14,[3]resumen!$B$4:$H$4,0)))</f>
        <v>53.049047000000002</v>
      </c>
      <c r="G51" s="274">
        <f>(INDEX([3]resumen!$B$5:$H$16,MATCH(G18,[3]resumen!$A$5:$A$17,0),MATCH($E$14,[3]resumen!$B$4:$H$4,0)))</f>
        <v>63.602233999999996</v>
      </c>
      <c r="H51" s="274">
        <f>(INDEX([3]resumen!$B$5:$H$16,MATCH(H18,[3]resumen!$A$5:$A$17,0),MATCH($E$14,[3]resumen!$B$4:$H$4,0)))</f>
        <v>57.483737999999995</v>
      </c>
      <c r="I51" s="274">
        <f>(INDEX([3]resumen!$B$5:$H$16,MATCH(I18,[3]resumen!$A$5:$A$17,0),MATCH($E$14,[3]resumen!$B$4:$H$4,0)))</f>
        <v>63.234559000000004</v>
      </c>
      <c r="J51" s="274">
        <f>(INDEX([3]resumen!$B$5:$H$16,MATCH(J18,[3]resumen!$A$5:$A$17,0),MATCH($E$14,[3]resumen!$B$4:$H$4,0)))</f>
        <v>59.961578000000003</v>
      </c>
      <c r="K51" s="274">
        <f>(INDEX([3]resumen!$B$5:$H$16,MATCH(K18,[3]resumen!$A$5:$A$17,0),MATCH($E$14,[3]resumen!$B$4:$H$4,0)))</f>
        <v>64.458413000000007</v>
      </c>
      <c r="L51" s="311">
        <f>(INDEX([3]resumen!$B$5:$H$16,MATCH(L18,[3]resumen!$A$5:$A$17,0),MATCH($E$14,[3]resumen!$B$4:$H$4,0)))</f>
        <v>62.279161000000002</v>
      </c>
      <c r="M51" s="311">
        <f>(INDEX([3]resumen!$B$5:$H$16,MATCH(M18,[3]resumen!$A$5:$A$17,0),MATCH($E$14,[3]resumen!$B$4:$H$4,0)))</f>
        <v>60.265277000000005</v>
      </c>
      <c r="N51" s="311">
        <f>(INDEX([3]resumen!$B$5:$H$16,MATCH(N18,[3]resumen!$A$5:$A$17,0),MATCH($E$14,[3]resumen!$B$4:$H$4,0)))</f>
        <v>65.068495999999996</v>
      </c>
      <c r="O51" s="311">
        <f>(INDEX([3]resumen!$B$5:$H$16,MATCH(O18,[3]resumen!$A$5:$A$17,0),MATCH($E$14,[3]resumen!$B$4:$H$4,0)))</f>
        <v>48.663553999999998</v>
      </c>
      <c r="P51" s="311">
        <f>(INDEX([3]resumen!$B$5:$H$16,MATCH(P18,[3]resumen!$A$5:$A$17,0),MATCH($E$14,[3]resumen!$B$4:$H$4,0)))</f>
        <v>45.349241999999997</v>
      </c>
      <c r="Q51" s="311" t="e">
        <f>(INDEX([3]resumen!$B$5:$H$16,MATCH(Q18,[3]resumen!$A$5:$A$17,0),MATCH($E$14,[3]resumen!$B$4:$H$4,0)))</f>
        <v>#N/A</v>
      </c>
      <c r="R51" s="311"/>
      <c r="S51" s="311"/>
      <c r="T51" s="274" t="e">
        <f>(INDEX([3]resumen!$B$5:$H$16,MATCH(T18,[3]resumen!$A$5:$A$17,0),MATCH($T$14,[3]resumen!$B$4:$H$4,0)))</f>
        <v>#N/A</v>
      </c>
      <c r="U51" s="274" t="e">
        <f>(INDEX([3]resumen!$B$5:$H$16,MATCH(U18,[3]resumen!$A$5:$A$17,0),MATCH($T$14,[3]resumen!$B$4:$H$4,0)))</f>
        <v>#N/A</v>
      </c>
      <c r="V51" s="274" t="e">
        <f>(INDEX([3]resumen!$B$5:$H$16,MATCH(V18,[3]resumen!$A$5:$A$17,0),MATCH($T$14,[3]resumen!$B$4:$H$4,0)))</f>
        <v>#N/A</v>
      </c>
      <c r="W51" s="274" t="e">
        <f>(INDEX([3]resumen!$B$5:$H$16,MATCH(W18,[3]resumen!$A$5:$A$17,0),MATCH($T$14,[3]resumen!$B$4:$H$4,0)))</f>
        <v>#N/A</v>
      </c>
      <c r="X51" s="274" t="e">
        <f>(INDEX([3]resumen!$B$5:$H$16,MATCH(X18,[3]resumen!$A$5:$A$17,0),MATCH($T$14,[3]resumen!$B$4:$H$4,0)))</f>
        <v>#N/A</v>
      </c>
      <c r="Y51" s="274" t="e">
        <f>(INDEX([3]resumen!$B$5:$H$16,MATCH(Y18,[3]resumen!$A$5:$A$17,0),MATCH($T$14,[3]resumen!$B$4:$H$4,0)))</f>
        <v>#N/A</v>
      </c>
      <c r="Z51" s="274" t="e">
        <f>(INDEX([3]resumen!$B$5:$H$16,MATCH(Z18,[3]resumen!$A$5:$A$17,0),MATCH($T$14,[3]resumen!$B$4:$H$4,0)))</f>
        <v>#N/A</v>
      </c>
      <c r="AA51" s="273" t="e">
        <f>(INDEX([3]resumen!$B$5:$H$16,MATCH(AA18,[3]resumen!$A$5:$A$17,0),MATCH($T$14,[3]resumen!$B$4:$H$4,0)))</f>
        <v>#N/A</v>
      </c>
      <c r="AB51" s="273" t="e">
        <f>(INDEX([3]resumen!$B$5:$H$16,MATCH(AB18,[3]resumen!$A$5:$A$17,0),MATCH($T$14,[3]resumen!$B$4:$H$4,0)))</f>
        <v>#N/A</v>
      </c>
      <c r="AC51" s="273" t="e">
        <f>(INDEX([3]resumen!$B$5:$H$16,MATCH(AC18,[3]resumen!$A$5:$A$17,0),MATCH($T$14,[3]resumen!$B$4:$H$4,0)))</f>
        <v>#N/A</v>
      </c>
      <c r="AD51" s="273" t="e">
        <f>(INDEX([3]resumen!$B$5:$H$16,MATCH(AD18,[3]resumen!$A$5:$A$17,0),MATCH($T$14,[3]resumen!$B$4:$H$4,0)))</f>
        <v>#N/A</v>
      </c>
      <c r="AE51" s="273" t="e">
        <f>(INDEX([3]resumen!$B$5:$H$16,MATCH(AE18,[3]resumen!$A$5:$A$17,0),MATCH($T$14,[3]resumen!$B$4:$H$4,0)))</f>
        <v>#N/A</v>
      </c>
      <c r="AF51" s="273"/>
      <c r="AG51" s="275"/>
      <c r="AH51" s="275"/>
      <c r="AI51" s="278" t="str">
        <f>IFERROR(((T51/E51)-1)*100,"ND")</f>
        <v>ND</v>
      </c>
      <c r="AJ51" s="279" t="str">
        <f t="shared" si="23"/>
        <v>NA</v>
      </c>
      <c r="AK51" s="279" t="str">
        <f t="shared" si="23"/>
        <v>NA</v>
      </c>
      <c r="AL51" s="278" t="str">
        <f t="shared" si="23"/>
        <v>NA</v>
      </c>
      <c r="AM51" s="278" t="str">
        <f>IFERROR(((X51/I51)-1)*100,"ND")</f>
        <v>ND</v>
      </c>
      <c r="AN51" s="278" t="str">
        <f t="shared" si="25"/>
        <v>ND</v>
      </c>
      <c r="AO51" s="278" t="str">
        <f>IFERROR(((Z51/K51)-1)*100,"ND")</f>
        <v>ND</v>
      </c>
      <c r="AP51" s="279" t="str">
        <f t="shared" si="23"/>
        <v>NA</v>
      </c>
      <c r="AQ51" s="279" t="str">
        <f t="shared" si="23"/>
        <v>NA</v>
      </c>
      <c r="AR51" s="279" t="str">
        <f t="shared" si="23"/>
        <v>NA</v>
      </c>
      <c r="AS51" s="279" t="str">
        <f t="shared" si="23"/>
        <v>NA</v>
      </c>
      <c r="AT51" s="279" t="str">
        <f t="shared" si="23"/>
        <v>NA</v>
      </c>
      <c r="AU51" s="195"/>
      <c r="AV51" s="280">
        <f t="shared" si="26"/>
        <v>413.49361600000003</v>
      </c>
      <c r="AW51" s="280" t="e">
        <f t="shared" si="27"/>
        <v>#N/A</v>
      </c>
      <c r="AX51" s="278" t="str">
        <f t="shared" si="24"/>
        <v>ND</v>
      </c>
    </row>
    <row r="52" spans="3:52" ht="11.25" customHeight="1">
      <c r="C52" s="199"/>
      <c r="D52" s="199"/>
      <c r="E52" s="199"/>
      <c r="F52" s="199"/>
      <c r="G52" s="199"/>
      <c r="H52" s="196"/>
      <c r="I52" s="197"/>
      <c r="J52" s="197"/>
      <c r="K52" s="197"/>
      <c r="L52" s="197"/>
      <c r="M52" s="197"/>
      <c r="N52" s="197"/>
      <c r="O52" s="189"/>
      <c r="P52" s="189"/>
      <c r="Q52" s="189"/>
      <c r="R52" s="189"/>
      <c r="S52" s="189"/>
      <c r="T52" s="245"/>
      <c r="U52" s="245"/>
      <c r="V52" s="245"/>
      <c r="W52" s="245"/>
      <c r="X52" s="193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94"/>
      <c r="AJ52" s="194"/>
      <c r="AK52" s="194"/>
      <c r="AL52" s="194"/>
      <c r="AM52" s="194"/>
      <c r="AN52" s="194"/>
      <c r="AO52" s="194"/>
      <c r="AP52" s="194"/>
      <c r="AQ52" s="182"/>
      <c r="AR52" s="182"/>
      <c r="AS52" s="182"/>
      <c r="AT52" s="182"/>
      <c r="AU52" s="195"/>
      <c r="AV52" s="193"/>
      <c r="AW52" s="193"/>
      <c r="AX52" s="200"/>
    </row>
    <row r="53" spans="3:52" s="172" customFormat="1">
      <c r="C53" s="183" t="s">
        <v>44</v>
      </c>
      <c r="D53" s="174"/>
      <c r="E53" s="174"/>
      <c r="F53" s="174"/>
      <c r="G53" s="174"/>
      <c r="H53" s="174"/>
      <c r="I53" s="175"/>
      <c r="J53" s="175"/>
      <c r="K53" s="175"/>
      <c r="L53" s="175"/>
      <c r="M53" s="175"/>
      <c r="N53" s="175"/>
      <c r="O53" s="176"/>
      <c r="P53" s="176"/>
      <c r="Q53" s="176"/>
      <c r="R53" s="176"/>
      <c r="S53" s="176"/>
      <c r="T53" s="243"/>
      <c r="U53" s="243"/>
      <c r="V53" s="243"/>
      <c r="W53" s="243"/>
      <c r="X53" s="177"/>
      <c r="Y53" s="176"/>
      <c r="Z53" s="176"/>
      <c r="AA53" s="176"/>
      <c r="AB53" s="176"/>
      <c r="AC53" s="176"/>
      <c r="AD53" s="176"/>
      <c r="AE53" s="176"/>
      <c r="AF53" s="176"/>
      <c r="AG53" s="176"/>
      <c r="AH53" s="176"/>
      <c r="AI53" s="178"/>
      <c r="AJ53" s="178"/>
      <c r="AK53" s="178"/>
      <c r="AL53" s="178"/>
      <c r="AM53" s="178"/>
      <c r="AN53" s="178"/>
      <c r="AO53" s="291"/>
      <c r="AP53" s="178"/>
      <c r="AQ53" s="181"/>
      <c r="AR53" s="181"/>
      <c r="AS53" s="181"/>
      <c r="AT53" s="181"/>
      <c r="AU53" s="195"/>
      <c r="AV53" s="438" t="str">
        <f>AV46</f>
        <v>Acumulado Agosto</v>
      </c>
      <c r="AW53" s="439"/>
      <c r="AX53" s="292" t="str">
        <f>AX46</f>
        <v>Var %</v>
      </c>
      <c r="AZ53" s="173"/>
    </row>
    <row r="54" spans="3:52" ht="15.75" customHeight="1">
      <c r="C54" s="305" t="s">
        <v>45</v>
      </c>
      <c r="D54" s="376" t="s">
        <v>31</v>
      </c>
      <c r="E54" s="307">
        <f>(INDEX([4]resumen!$M$5:$R$16,MATCH(E18,[4]resumen!$A$5:$A$16,0),MATCH($E$14,[4]resumen!$B$4:$H$4,0)))</f>
        <v>1091.5245179999999</v>
      </c>
      <c r="F54" s="307">
        <f>(INDEX([4]resumen!$M$5:$R$16,MATCH(F18,[4]resumen!$A$5:$A$16,0),MATCH($E$14,[4]resumen!$B$4:$H$4,0)))</f>
        <v>677.52325600000006</v>
      </c>
      <c r="G54" s="307">
        <f>(INDEX([4]resumen!$M$5:$R$16,MATCH(G18,[4]resumen!$A$5:$A$16,0),MATCH($E$14,[4]resumen!$B$4:$H$4,0)))</f>
        <v>971.42918299999997</v>
      </c>
      <c r="H54" s="307">
        <f>(INDEX([4]resumen!$M$5:$R$16,MATCH(H18,[4]resumen!$A$5:$A$16,0),MATCH($E$14,[4]resumen!$B$4:$H$4,0)))</f>
        <v>876.70410900000002</v>
      </c>
      <c r="I54" s="307">
        <f>(INDEX([4]resumen!$M$5:$R$16,MATCH(I18,[4]resumen!$A$5:$A$16,0),MATCH($E$14,[4]resumen!$B$4:$H$4,0)))</f>
        <v>720.97346300000004</v>
      </c>
      <c r="J54" s="307">
        <f>(INDEX([4]resumen!$M$5:$R$16,MATCH(J18,[4]resumen!$A$5:$A$16,0),MATCH($E$14,[4]resumen!$B$4:$H$4,0)))</f>
        <v>854.69142599999998</v>
      </c>
      <c r="K54" s="307">
        <f>(INDEX([4]resumen!$M$5:$R$16,MATCH(K18,[4]resumen!$A$5:$A$16,0),MATCH($E$14,[4]resumen!$B$4:$H$4,0)))</f>
        <v>994.90330200000005</v>
      </c>
      <c r="L54" s="307">
        <f>(INDEX([4]resumen!$M$5:$R$16,MATCH(L18,[4]resumen!$A$5:$A$16,0),MATCH($E$14,[4]resumen!$B$4:$H$4,0)))</f>
        <v>846.67403000000002</v>
      </c>
      <c r="M54" s="307">
        <f>(INDEX([4]resumen!$M$5:$R$16,MATCH(M18,[4]resumen!$A$5:$A$16,0),MATCH($E$14,[4]resumen!$B$4:$H$4,0)))</f>
        <v>1101.252835</v>
      </c>
      <c r="N54" s="307">
        <f>(INDEX([4]resumen!$M$5:$R$16,MATCH(N18,[4]resumen!$A$5:$A$16,0),MATCH($E$14,[4]resumen!$B$4:$H$4,0)))</f>
        <v>892.66478399999994</v>
      </c>
      <c r="O54" s="307">
        <f>(INDEX([4]resumen!$M$5:$R$16,MATCH(O18,[4]resumen!$A$5:$A$16,0),MATCH($E$14,[4]resumen!$B$4:$H$4,0)))</f>
        <v>726.23089099999993</v>
      </c>
      <c r="P54" s="307">
        <f>(INDEX([4]resumen!$M$5:$R$16,MATCH(P18,[4]resumen!$A$5:$A$16,0),MATCH($E$14,[4]resumen!$B$4:$H$4,0)))</f>
        <v>618.89558499999998</v>
      </c>
      <c r="Q54" s="296"/>
      <c r="R54" s="296"/>
      <c r="S54" s="308"/>
      <c r="T54" s="312" t="e">
        <f>(INDEX([4]resumen!$M$5:$R$16,MATCH(T18,[4]resumen!$A$5:$A$16,0),MATCH($T$14,[4]resumen!$B$4:$H$4,0)))</f>
        <v>#N/A</v>
      </c>
      <c r="U54" s="312" t="e">
        <f>(INDEX([4]resumen!$M$5:$R$16,MATCH(U18,[4]resumen!$A$5:$A$16,0),MATCH($T$14,[4]resumen!$B$4:$H$4,0)))</f>
        <v>#N/A</v>
      </c>
      <c r="V54" s="312" t="e">
        <f>(INDEX([4]resumen!$M$5:$R$16,MATCH(V18,[4]resumen!$A$5:$A$16,0),MATCH($T$14,[4]resumen!$B$4:$H$4,0)))</f>
        <v>#N/A</v>
      </c>
      <c r="W54" s="312" t="e">
        <f>(INDEX([4]resumen!$M$5:$R$16,MATCH(W18,[4]resumen!$A$5:$A$16,0),MATCH($T$14,[4]resumen!$B$4:$H$4,0)))</f>
        <v>#N/A</v>
      </c>
      <c r="X54" s="312" t="e">
        <f>(INDEX([4]resumen!$M$5:$R$16,MATCH(X18,[4]resumen!$A$5:$A$16,0),MATCH($T$14,[4]resumen!$B$4:$H$4,0)))</f>
        <v>#N/A</v>
      </c>
      <c r="Y54" s="312" t="e">
        <f>(INDEX([4]resumen!$M$5:$R$16,MATCH(Y18,[4]resumen!$A$5:$A$16,0),MATCH($T$14,[4]resumen!$B$4:$H$4,0)))</f>
        <v>#N/A</v>
      </c>
      <c r="Z54" s="312" t="e">
        <f>(INDEX([4]resumen!$M$5:$R$16,MATCH(Z18,[4]resumen!$A$5:$A$16,0),MATCH($T$14,[4]resumen!$B$4:$H$4,0)))</f>
        <v>#N/A</v>
      </c>
      <c r="AA54" s="307" t="e">
        <f>(INDEX([4]resumen!$B$5:$H$16,MATCH(AA16,[4]resumen!$A$5:$A$16,0),MATCH($T$14,[4]resumen!$B$4:$H$4,0)))/1000</f>
        <v>#N/A</v>
      </c>
      <c r="AB54" s="307" t="e">
        <f>(INDEX([4]resumen!$B$5:$H$16,MATCH(AB16,[4]resumen!$A$5:$A$16,0),MATCH($T$14,[4]resumen!$B$4:$H$4,0)))/1000</f>
        <v>#N/A</v>
      </c>
      <c r="AC54" s="307" t="e">
        <f>(INDEX([4]resumen!$B$5:$H$16,MATCH(AC16,[4]resumen!$A$5:$A$16,0),MATCH($T$14,[4]resumen!$B$4:$H$4,0)))/1000</f>
        <v>#N/A</v>
      </c>
      <c r="AD54" s="307" t="e">
        <f>(INDEX([4]resumen!$B$5:$H$16,MATCH(AD16,[4]resumen!$A$5:$A$16,0),MATCH($T$14,[4]resumen!$B$4:$H$4,0)))/1000</f>
        <v>#N/A</v>
      </c>
      <c r="AE54" s="307" t="e">
        <f>(INDEX([4]resumen!$B$5:$H$16,MATCH(AE16,[4]resumen!$A$5:$A$16,0),MATCH($T$14,[4]resumen!$B$4:$H$4,0)))/1000</f>
        <v>#N/A</v>
      </c>
      <c r="AF54" s="307"/>
      <c r="AG54" s="296"/>
      <c r="AH54" s="308"/>
      <c r="AI54" s="297" t="str">
        <f>IFERROR(((T54/E54)-1)*100,"ND")</f>
        <v>ND</v>
      </c>
      <c r="AJ54" s="309" t="str">
        <f>IFERROR(((U54/F54)-1)*100,"NA")</f>
        <v>NA</v>
      </c>
      <c r="AK54" s="309" t="str">
        <f>IFERROR(((V54/G54)-1)*100,"NA")</f>
        <v>NA</v>
      </c>
      <c r="AL54" s="269" t="str">
        <f t="shared" ref="AJ54:AT56" si="28">IFERROR(((W54/H54)-1)*100,"NA")</f>
        <v>NA</v>
      </c>
      <c r="AM54" s="269" t="str">
        <f>IFERROR(((X54/I54)-1)*100,"ND")</f>
        <v>ND</v>
      </c>
      <c r="AN54" s="269" t="str">
        <f t="shared" ref="AN54:AN56" si="29">IFERROR(((Y54/J54)-1)*100,"ND")</f>
        <v>ND</v>
      </c>
      <c r="AO54" s="269" t="str">
        <f t="shared" si="28"/>
        <v>NA</v>
      </c>
      <c r="AP54" s="309" t="str">
        <f t="shared" si="28"/>
        <v>NA</v>
      </c>
      <c r="AQ54" s="309" t="str">
        <f t="shared" si="28"/>
        <v>NA</v>
      </c>
      <c r="AR54" s="309" t="str">
        <f t="shared" si="28"/>
        <v>NA</v>
      </c>
      <c r="AS54" s="309" t="str">
        <f t="shared" si="28"/>
        <v>NA</v>
      </c>
      <c r="AT54" s="309" t="str">
        <f t="shared" si="28"/>
        <v>NA</v>
      </c>
      <c r="AU54" s="195"/>
      <c r="AV54" s="300">
        <f>SUM(E54:K54)</f>
        <v>6187.7492570000004</v>
      </c>
      <c r="AW54" s="300" t="e">
        <f>SUM(T54:Z54)</f>
        <v>#N/A</v>
      </c>
      <c r="AX54" s="297" t="str">
        <f t="shared" ref="AX54:AX56" si="30">IFERROR(((AW54/AV54)-1)*100,"ND")</f>
        <v>ND</v>
      </c>
    </row>
    <row r="55" spans="3:52">
      <c r="C55" s="272" t="s">
        <v>46</v>
      </c>
      <c r="D55" s="377" t="s">
        <v>31</v>
      </c>
      <c r="E55" s="273">
        <f>(INDEX([4]resumen!$U$5:$AA$16,MATCH(E18,[4]resumen!$A$5:$A$16,0),MATCH($E$14,[4]resumen!$B$4:$H$4,0)))</f>
        <v>1032.8602389999999</v>
      </c>
      <c r="F55" s="273">
        <f>(INDEX([4]resumen!$U$5:$AA$16,MATCH(F18,[4]resumen!$A$5:$A$16,0),MATCH($E$14,[4]resumen!$B$4:$H$4,0)))</f>
        <v>776.44863300000009</v>
      </c>
      <c r="G55" s="273">
        <f>(INDEX([4]resumen!$U$5:$AA$16,MATCH(G18,[4]resumen!$A$5:$A$16,0),MATCH($E$14,[4]resumen!$B$4:$H$4,0)))</f>
        <v>1037.406536</v>
      </c>
      <c r="H55" s="273">
        <f>(INDEX([4]resumen!$U$5:$AA$16,MATCH(H18,[4]resumen!$A$5:$A$16,0),MATCH($E$14,[4]resumen!$B$4:$H$4,0)))</f>
        <v>966.13577399999997</v>
      </c>
      <c r="I55" s="273">
        <f>(INDEX([4]resumen!$U$5:$AA$16,MATCH(I18,[4]resumen!$A$5:$A$16,0),MATCH($E$14,[4]resumen!$B$4:$H$4,0)))</f>
        <v>862.39752899999996</v>
      </c>
      <c r="J55" s="273">
        <f>(INDEX([4]resumen!$U$5:$AA$16,MATCH(J18,[4]resumen!$A$5:$A$16,0),MATCH($E$14,[4]resumen!$B$4:$H$4,0)))</f>
        <v>905.51180799999997</v>
      </c>
      <c r="K55" s="273">
        <f>(INDEX([4]resumen!$U$5:$AA$16,MATCH(K18,[4]resumen!$A$5:$A$16,0),MATCH($E$14,[4]resumen!$B$4:$H$4,0)))</f>
        <v>979.781971</v>
      </c>
      <c r="L55" s="273">
        <f>(INDEX([4]resumen!$U$5:$AA$16,MATCH(L18,[4]resumen!$A$5:$A$16,0),MATCH($E$14,[4]resumen!$B$4:$H$4,0)))</f>
        <v>789.12442899999996</v>
      </c>
      <c r="M55" s="273">
        <f>(INDEX([4]resumen!$U$5:$AA$16,MATCH(M18,[4]resumen!$A$5:$A$16,0),MATCH($E$14,[4]resumen!$B$4:$H$4,0)))</f>
        <v>1073.5770930000001</v>
      </c>
      <c r="N55" s="273">
        <f>(INDEX([4]resumen!$U$5:$AA$16,MATCH(N18,[4]resumen!$A$5:$A$16,0),MATCH($E$14,[4]resumen!$B$4:$H$4,0)))</f>
        <v>1152.3648450000001</v>
      </c>
      <c r="O55" s="273">
        <f>(INDEX([4]resumen!$U$5:$AA$16,MATCH(O18,[4]resumen!$A$5:$A$16,0),MATCH($E$14,[4]resumen!$B$4:$H$4,0)))</f>
        <v>942.58776399999999</v>
      </c>
      <c r="P55" s="273">
        <f>(INDEX([4]resumen!$U$5:$AA$16,MATCH(P18,[4]resumen!$A$5:$A$16,0),MATCH($E$14,[4]resumen!$B$4:$H$4,0)))</f>
        <v>847.34729799999991</v>
      </c>
      <c r="Q55" s="275"/>
      <c r="R55" s="275"/>
      <c r="S55" s="276"/>
      <c r="T55" s="311" t="e">
        <f>(INDEX([4]resumen!$U$5:$AA$16,MATCH(T18,[4]resumen!$A$5:$A$16,0),MATCH($T$14,[4]resumen!$B$4:$H$4,0)))</f>
        <v>#N/A</v>
      </c>
      <c r="U55" s="311" t="e">
        <f>(INDEX([4]resumen!$U$5:$AA$16,MATCH(U18,[4]resumen!$A$5:$A$16,0),MATCH($T$14,[4]resumen!$B$4:$H$4,0)))</f>
        <v>#N/A</v>
      </c>
      <c r="V55" s="311" t="e">
        <f>(INDEX([4]resumen!$U$5:$AA$16,MATCH(V18,[4]resumen!$A$5:$A$16,0),MATCH($T$14,[4]resumen!$B$4:$H$4,0)))</f>
        <v>#N/A</v>
      </c>
      <c r="W55" s="311" t="e">
        <f>(INDEX([4]resumen!$U$5:$AA$16,MATCH(W18,[4]resumen!$A$5:$A$16,0),MATCH($T$14,[4]resumen!$B$4:$H$4,0)))</f>
        <v>#N/A</v>
      </c>
      <c r="X55" s="311" t="e">
        <f>(INDEX([4]resumen!$U$5:$AA$16,MATCH(X18,[4]resumen!$A$5:$A$16,0),MATCH($T$14,[4]resumen!$B$4:$H$4,0)))</f>
        <v>#N/A</v>
      </c>
      <c r="Y55" s="311" t="e">
        <f>(INDEX([4]resumen!$U$5:$AA$16,MATCH(Y18,[4]resumen!$A$5:$A$16,0),MATCH($T$14,[4]resumen!$B$4:$H$4,0)))</f>
        <v>#N/A</v>
      </c>
      <c r="Z55" s="311" t="e">
        <f>(INDEX([4]resumen!$U$5:$AA$16,MATCH(Z18,[4]resumen!$A$5:$A$16,0),MATCH($T$14,[4]resumen!$B$4:$H$4,0)))</f>
        <v>#N/A</v>
      </c>
      <c r="AA55" s="273" t="e">
        <f>(INDEX([4]resumen!$L$5:$R$16,MATCH(AA16,[4]resumen!$A$5:$A$16,0),MATCH($T$14,[4]resumen!$B$4:$H$4,0)))/1000</f>
        <v>#N/A</v>
      </c>
      <c r="AB55" s="273" t="e">
        <f>(INDEX([4]resumen!$L$5:$R$16,MATCH(AB16,[4]resumen!$A$5:$A$16,0),MATCH($T$14,[4]resumen!$B$4:$H$4,0)))/1000</f>
        <v>#N/A</v>
      </c>
      <c r="AC55" s="273" t="e">
        <f>(INDEX([4]resumen!$L$5:$R$16,MATCH(AC16,[4]resumen!$A$5:$A$16,0),MATCH($T$14,[4]resumen!$B$4:$H$4,0)))/1000</f>
        <v>#N/A</v>
      </c>
      <c r="AD55" s="273" t="e">
        <f>(INDEX([4]resumen!$L$5:$R$16,MATCH(AD16,[4]resumen!$A$5:$A$16,0),MATCH($T$14,[4]resumen!$B$4:$H$4,0)))/1000</f>
        <v>#N/A</v>
      </c>
      <c r="AE55" s="273" t="e">
        <f>(INDEX([4]resumen!$L$5:$R$16,MATCH(AE16,[4]resumen!$A$5:$A$16,0),MATCH($T$14,[4]resumen!$B$4:$H$4,0)))/1000</f>
        <v>#N/A</v>
      </c>
      <c r="AF55" s="273"/>
      <c r="AG55" s="275"/>
      <c r="AH55" s="276"/>
      <c r="AI55" s="278" t="str">
        <f>IFERROR(((T55/E55)-1)*100,"ND")</f>
        <v>ND</v>
      </c>
      <c r="AJ55" s="279" t="str">
        <f t="shared" si="28"/>
        <v>NA</v>
      </c>
      <c r="AK55" s="279" t="str">
        <f>IFERROR(((V55/G55)-1)*100,"NA")</f>
        <v>NA</v>
      </c>
      <c r="AL55" s="278" t="str">
        <f t="shared" si="28"/>
        <v>NA</v>
      </c>
      <c r="AM55" s="278" t="str">
        <f>IFERROR(((X55/I55)-1)*100,"ND")</f>
        <v>ND</v>
      </c>
      <c r="AN55" s="278" t="str">
        <f t="shared" si="29"/>
        <v>ND</v>
      </c>
      <c r="AO55" s="278" t="str">
        <f t="shared" si="28"/>
        <v>NA</v>
      </c>
      <c r="AP55" s="279" t="str">
        <f t="shared" si="28"/>
        <v>NA</v>
      </c>
      <c r="AQ55" s="279" t="str">
        <f t="shared" si="28"/>
        <v>NA</v>
      </c>
      <c r="AR55" s="279" t="str">
        <f t="shared" si="28"/>
        <v>NA</v>
      </c>
      <c r="AS55" s="279" t="str">
        <f t="shared" si="28"/>
        <v>NA</v>
      </c>
      <c r="AT55" s="279" t="str">
        <f t="shared" si="28"/>
        <v>NA</v>
      </c>
      <c r="AU55" s="195"/>
      <c r="AV55" s="300">
        <f t="shared" ref="AV55:AV56" si="31">SUM(E55:K55)</f>
        <v>6560.5424900000007</v>
      </c>
      <c r="AW55" s="300" t="e">
        <f t="shared" ref="AW55:AW56" si="32">SUM(T55:Z55)</f>
        <v>#N/A</v>
      </c>
      <c r="AX55" s="278" t="str">
        <f t="shared" si="30"/>
        <v>ND</v>
      </c>
    </row>
    <row r="56" spans="3:52" s="172" customFormat="1">
      <c r="C56" s="272" t="s">
        <v>93</v>
      </c>
      <c r="D56" s="377" t="s">
        <v>31</v>
      </c>
      <c r="E56" s="273">
        <f>(INDEX([4]resumen!$B$5:$H$16,MATCH(E18,[4]resumen!$A$5:$A$16,0),MATCH($E$14,[4]resumen!$B$4:$H$4,0)))</f>
        <v>2124.3847569999998</v>
      </c>
      <c r="F56" s="273">
        <f>(INDEX([4]resumen!$B$5:$H$16,MATCH(F18,[4]resumen!$A$5:$A$16,0),MATCH($E$14,[4]resumen!$B$4:$H$4,0)))</f>
        <v>1453.9718889999999</v>
      </c>
      <c r="G56" s="273">
        <f>(INDEX([4]resumen!$B$5:$H$16,MATCH(G18,[4]resumen!$A$5:$A$16,0),MATCH($E$14,[4]resumen!$B$4:$H$4,0)))</f>
        <v>2008.8357190000002</v>
      </c>
      <c r="H56" s="273">
        <f>(INDEX([4]resumen!$B$5:$H$16,MATCH(H18,[4]resumen!$A$5:$A$16,0),MATCH($E$14,[4]resumen!$B$4:$H$4,0)))</f>
        <v>1842.8398829999999</v>
      </c>
      <c r="I56" s="273">
        <f>(INDEX([4]resumen!$B$5:$H$16,MATCH(I18,[4]resumen!$A$5:$A$16,0),MATCH($E$14,[4]resumen!$B$4:$H$4,0)))</f>
        <v>1583.3709920000001</v>
      </c>
      <c r="J56" s="273">
        <f>(INDEX([4]resumen!$B$5:$H$16,MATCH(J18,[4]resumen!$A$5:$A$16,0),MATCH($E$14,[4]resumen!$B$4:$H$4,0)))</f>
        <v>1760.2032339999998</v>
      </c>
      <c r="K56" s="273">
        <f>(INDEX([4]resumen!$B$5:$H$16,MATCH(K18,[4]resumen!$A$5:$A$16,0),MATCH($E$14,[4]resumen!$B$4:$H$4,0)))</f>
        <v>1974.6852730000001</v>
      </c>
      <c r="L56" s="273">
        <f>(INDEX([4]resumen!$B$5:$H$16,MATCH(L18,[4]resumen!$A$5:$A$16,0),MATCH($E$14,[4]resumen!$B$4:$H$4,0)))</f>
        <v>1635.7984590000001</v>
      </c>
      <c r="M56" s="273">
        <f>(INDEX([4]resumen!$B$5:$H$16,MATCH(M18,[4]resumen!$A$5:$A$16,0),MATCH($E$14,[4]resumen!$B$4:$H$4,0)))</f>
        <v>2174.8299280000001</v>
      </c>
      <c r="N56" s="273">
        <f>(INDEX([4]resumen!$B$5:$H$16,MATCH(N18,[4]resumen!$A$5:$A$16,0),MATCH($E$14,[4]resumen!$B$4:$H$4,0)))</f>
        <v>2045.0296289999999</v>
      </c>
      <c r="O56" s="273">
        <f>(INDEX([4]resumen!$B$5:$H$16,MATCH(O18,[4]resumen!$A$5:$A$16,0),MATCH($E$14,[4]resumen!$B$4:$H$4,0)))</f>
        <v>1668.8186549999998</v>
      </c>
      <c r="P56" s="273">
        <f>(INDEX([4]resumen!$B$5:$H$16,MATCH(P18,[4]resumen!$A$5:$A$16,0),MATCH($E$14,[4]resumen!$B$4:$H$4,0)))</f>
        <v>1466.2428829999999</v>
      </c>
      <c r="Q56" s="275"/>
      <c r="R56" s="275"/>
      <c r="S56" s="275"/>
      <c r="T56" s="311" t="e">
        <f>(INDEX([4]resumen!$B$5:$H$16,MATCH(T18,[4]resumen!$A$5:$A$16,0),MATCH($T$14,[4]resumen!$B$4:$H$4,0)))</f>
        <v>#N/A</v>
      </c>
      <c r="U56" s="311" t="e">
        <f>(INDEX([4]resumen!$B$5:$H$16,MATCH(U18,[4]resumen!$A$5:$A$16,0),MATCH($T$14,[4]resumen!$B$4:$H$4,0)))</f>
        <v>#N/A</v>
      </c>
      <c r="V56" s="311" t="e">
        <f>(INDEX([4]resumen!$B$5:$H$16,MATCH(V18,[4]resumen!$A$5:$A$16,0),MATCH($T$14,[4]resumen!$B$4:$H$4,0)))</f>
        <v>#N/A</v>
      </c>
      <c r="W56" s="311" t="e">
        <f>(INDEX([4]resumen!$B$5:$H$16,MATCH(W18,[4]resumen!$A$5:$A$16,0),MATCH($T$14,[4]resumen!$B$4:$H$4,0)))</f>
        <v>#N/A</v>
      </c>
      <c r="X56" s="311" t="e">
        <f>(INDEX([4]resumen!$B$5:$H$16,MATCH(X18,[4]resumen!$A$5:$A$16,0),MATCH($T$14,[4]resumen!$B$4:$H$4,0)))</f>
        <v>#N/A</v>
      </c>
      <c r="Y56" s="311" t="e">
        <f>(INDEX([4]resumen!$B$5:$H$16,MATCH(Y18,[4]resumen!$A$5:$A$16,0),MATCH($T$14,[4]resumen!$B$4:$H$4,0)))</f>
        <v>#N/A</v>
      </c>
      <c r="Z56" s="311" t="e">
        <f>(INDEX([4]resumen!$B$5:$H$16,MATCH(Z18,[4]resumen!$A$5:$A$16,0),MATCH($T$14,[4]resumen!$B$4:$H$4,0)))</f>
        <v>#N/A</v>
      </c>
      <c r="AA56" s="273" t="e">
        <f t="shared" ref="AA56:AE56" si="33">SUM(AA54:AA55)</f>
        <v>#N/A</v>
      </c>
      <c r="AB56" s="273" t="e">
        <f t="shared" si="33"/>
        <v>#N/A</v>
      </c>
      <c r="AC56" s="273" t="e">
        <f t="shared" si="33"/>
        <v>#N/A</v>
      </c>
      <c r="AD56" s="273" t="e">
        <f t="shared" si="33"/>
        <v>#N/A</v>
      </c>
      <c r="AE56" s="273" t="e">
        <f t="shared" si="33"/>
        <v>#N/A</v>
      </c>
      <c r="AF56" s="313"/>
      <c r="AG56" s="275"/>
      <c r="AH56" s="275"/>
      <c r="AI56" s="278" t="str">
        <f>IFERROR(((T56/E56)-1)*100,"ND")</f>
        <v>ND</v>
      </c>
      <c r="AJ56" s="279" t="str">
        <f t="shared" si="28"/>
        <v>NA</v>
      </c>
      <c r="AK56" s="279" t="str">
        <f>IFERROR(((V56/G56)-1)*100,"NA")</f>
        <v>NA</v>
      </c>
      <c r="AL56" s="278" t="str">
        <f t="shared" si="28"/>
        <v>NA</v>
      </c>
      <c r="AM56" s="278" t="str">
        <f>IFERROR(((X56/I56)-1)*100,"ND")</f>
        <v>ND</v>
      </c>
      <c r="AN56" s="278" t="str">
        <f t="shared" si="29"/>
        <v>ND</v>
      </c>
      <c r="AO56" s="278" t="str">
        <f t="shared" si="28"/>
        <v>NA</v>
      </c>
      <c r="AP56" s="279" t="str">
        <f t="shared" si="28"/>
        <v>NA</v>
      </c>
      <c r="AQ56" s="279" t="str">
        <f t="shared" si="28"/>
        <v>NA</v>
      </c>
      <c r="AR56" s="279" t="str">
        <f t="shared" si="28"/>
        <v>NA</v>
      </c>
      <c r="AS56" s="279" t="str">
        <f t="shared" si="28"/>
        <v>NA</v>
      </c>
      <c r="AT56" s="279" t="str">
        <f t="shared" si="28"/>
        <v>NA</v>
      </c>
      <c r="AU56" s="195"/>
      <c r="AV56" s="300">
        <f t="shared" si="31"/>
        <v>12748.291746999999</v>
      </c>
      <c r="AW56" s="300" t="e">
        <f t="shared" si="32"/>
        <v>#N/A</v>
      </c>
      <c r="AX56" s="278" t="str">
        <f t="shared" si="30"/>
        <v>ND</v>
      </c>
      <c r="AZ56" s="173"/>
    </row>
    <row r="57" spans="3:52" s="172" customFormat="1">
      <c r="C57" s="192"/>
      <c r="D57" s="192"/>
      <c r="E57" s="192"/>
      <c r="F57" s="192"/>
      <c r="G57" s="192"/>
      <c r="H57" s="192"/>
      <c r="I57" s="197"/>
      <c r="J57" s="197"/>
      <c r="K57" s="197"/>
      <c r="L57" s="197"/>
      <c r="M57" s="197"/>
      <c r="N57" s="197"/>
      <c r="O57" s="189"/>
      <c r="P57" s="189"/>
      <c r="Q57" s="189"/>
      <c r="R57" s="189"/>
      <c r="S57" s="189"/>
      <c r="T57" s="245"/>
      <c r="U57" s="245"/>
      <c r="V57" s="245"/>
      <c r="W57" s="245"/>
      <c r="X57" s="193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94"/>
      <c r="AJ57" s="194"/>
      <c r="AK57" s="194"/>
      <c r="AL57" s="194"/>
      <c r="AM57" s="194"/>
      <c r="AN57" s="194"/>
      <c r="AO57" s="194"/>
      <c r="AP57" s="194"/>
      <c r="AQ57" s="182"/>
      <c r="AR57" s="182"/>
      <c r="AS57" s="182"/>
      <c r="AT57" s="182"/>
      <c r="AU57" s="195"/>
      <c r="AV57" s="193"/>
      <c r="AW57" s="193"/>
      <c r="AX57" s="198"/>
      <c r="AZ57" s="173"/>
    </row>
    <row r="58" spans="3:52" s="172" customFormat="1">
      <c r="C58" s="32" t="s">
        <v>141</v>
      </c>
      <c r="D58" s="174"/>
      <c r="E58" s="174"/>
      <c r="F58" s="174"/>
      <c r="G58" s="174"/>
      <c r="H58" s="174"/>
      <c r="I58" s="175"/>
      <c r="J58" s="175"/>
      <c r="K58" s="175"/>
      <c r="L58" s="175"/>
      <c r="M58" s="175"/>
      <c r="N58" s="175"/>
      <c r="O58" s="176"/>
      <c r="P58" s="176"/>
      <c r="Q58" s="176"/>
      <c r="R58" s="176"/>
      <c r="S58" s="176"/>
      <c r="T58" s="243"/>
      <c r="U58" s="243"/>
      <c r="V58" s="243"/>
      <c r="W58" s="243"/>
      <c r="X58" s="177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8"/>
      <c r="AJ58" s="178"/>
      <c r="AK58" s="178"/>
      <c r="AL58" s="178"/>
      <c r="AM58" s="178"/>
      <c r="AN58" s="178"/>
      <c r="AO58" s="291"/>
      <c r="AP58" s="178"/>
      <c r="AQ58" s="181"/>
      <c r="AR58" s="181"/>
      <c r="AS58" s="181"/>
      <c r="AT58" s="181"/>
      <c r="AU58" s="195"/>
      <c r="AV58" s="438" t="str">
        <f>AV53</f>
        <v>Acumulado Agosto</v>
      </c>
      <c r="AW58" s="439"/>
      <c r="AX58" s="292" t="str">
        <f>AX53</f>
        <v>Var %</v>
      </c>
      <c r="AZ58" s="293"/>
    </row>
    <row r="59" spans="3:52" ht="15.75" customHeight="1">
      <c r="C59" s="305" t="s">
        <v>133</v>
      </c>
      <c r="D59" s="376" t="s">
        <v>39</v>
      </c>
      <c r="E59" s="314">
        <f>INDEX([5]resumen!$B$5:$H$16,MATCH(E18,[5]resumen!$A$5:$A$16,0),MATCH($E$14,[5]resumen!$B$4:$H$4,0))</f>
        <v>4269</v>
      </c>
      <c r="F59" s="314">
        <f>INDEX([5]resumen!$B$5:$H$16,MATCH(F18,[5]resumen!$A$5:$A$16,0),MATCH($E$14,[5]resumen!$B$4:$H$4,0))</f>
        <v>4739</v>
      </c>
      <c r="G59" s="314">
        <f>INDEX([5]resumen!$B$5:$H$16,MATCH(G18,[5]resumen!$A$5:$A$16,0),MATCH($E$14,[5]resumen!$B$4:$H$4,0))</f>
        <v>5883</v>
      </c>
      <c r="H59" s="314">
        <f>INDEX([5]resumen!$B$5:$H$16,MATCH(H18,[5]resumen!$A$5:$A$16,0),MATCH($E$14,[5]resumen!$B$4:$H$4,0))</f>
        <v>4955</v>
      </c>
      <c r="I59" s="314">
        <f>INDEX([5]resumen!$B$5:$H$16,MATCH(I18,[5]resumen!$A$5:$A$16,0),MATCH($E$14,[5]resumen!$B$4:$H$4,0))</f>
        <v>5647</v>
      </c>
      <c r="J59" s="314">
        <f>INDEX([5]resumen!$B$5:$H$16,MATCH(J18,[5]resumen!$A$5:$A$16,0),MATCH($E$14,[5]resumen!$B$4:$H$4,0))</f>
        <v>5406</v>
      </c>
      <c r="K59" s="314">
        <f>INDEX([5]resumen!$B$5:$H$16,MATCH(K18,[5]resumen!$A$5:$A$16,0),MATCH($E$14,[5]resumen!$B$4:$H$4,0))</f>
        <v>5364</v>
      </c>
      <c r="L59" s="314">
        <f>INDEX([5]resumen!$B$5:$H$16,MATCH(L18,[5]resumen!$A$5:$A$16,0),MATCH($E$14,[5]resumen!$B$4:$H$4,0))</f>
        <v>4654</v>
      </c>
      <c r="M59" s="314">
        <f>INDEX([5]resumen!$B$5:$H$16,MATCH(M18,[5]resumen!$A$5:$A$16,0),MATCH($E$14,[5]resumen!$B$4:$H$4,0))</f>
        <v>5124</v>
      </c>
      <c r="N59" s="314">
        <f>INDEX([5]resumen!$B$5:$H$16,MATCH(N18,[5]resumen!$A$5:$A$16,0),MATCH($E$14,[5]resumen!$B$4:$H$4,0))</f>
        <v>8985</v>
      </c>
      <c r="O59" s="314">
        <f>INDEX([5]resumen!$B$5:$H$16,MATCH(O18,[5]resumen!$A$5:$A$16,0),MATCH($E$14,[5]resumen!$B$4:$H$4,0))</f>
        <v>4495</v>
      </c>
      <c r="P59" s="314">
        <f>INDEX([5]resumen!$B$5:$H$16,MATCH(P18,[5]resumen!$A$5:$A$16,0),MATCH($E$14,[5]resumen!$B$4:$H$4,0))</f>
        <v>5214</v>
      </c>
      <c r="Q59" s="315"/>
      <c r="R59" s="296"/>
      <c r="S59" s="308"/>
      <c r="T59" s="315" t="e">
        <f>INDEX([5]resumen!$B$5:$H$16,MATCH(T18,[5]resumen!$A$5:$A$16,0),MATCH($T$14,[5]resumen!$B$4:$H$4,0))</f>
        <v>#N/A</v>
      </c>
      <c r="U59" s="315" t="e">
        <f>INDEX([5]resumen!$B$5:$H$16,MATCH(U18,[5]resumen!$A$5:$A$16,0),MATCH($T$14,[5]resumen!$B$4:$H$4,0))</f>
        <v>#N/A</v>
      </c>
      <c r="V59" s="315" t="e">
        <f>INDEX([5]resumen!$B$5:$H$16,MATCH(V18,[5]resumen!$A$5:$A$16,0),MATCH($T$14,[5]resumen!$B$4:$H$4,0))</f>
        <v>#N/A</v>
      </c>
      <c r="W59" s="315" t="e">
        <f>INDEX([5]resumen!$B$5:$H$16,MATCH(W18,[5]resumen!$A$5:$A$16,0),MATCH($T$14,[5]resumen!$B$4:$H$4,0))</f>
        <v>#N/A</v>
      </c>
      <c r="X59" s="315" t="e">
        <f>INDEX([5]resumen!$B$5:$H$16,MATCH(X18,[5]resumen!$A$5:$A$16,0),MATCH($T$14,[5]resumen!$B$4:$H$4,0))</f>
        <v>#N/A</v>
      </c>
      <c r="Y59" s="315" t="e">
        <f>INDEX([5]resumen!$B$5:$H$16,MATCH(Y18,[5]resumen!$A$5:$A$16,0),MATCH($T$14,[5]resumen!$B$4:$H$4,0))</f>
        <v>#N/A</v>
      </c>
      <c r="Z59" s="315" t="e">
        <f>INDEX([5]resumen!$B$5:$H$16,MATCH(Z18,[5]resumen!$A$5:$A$16,0),MATCH($T$14,[5]resumen!$B$4:$H$4,0))</f>
        <v>#N/A</v>
      </c>
      <c r="AA59" s="314" t="e">
        <f>INDEX([5]resumen!$C$8:$U$19,MATCH(AA16,[5]resumen!$B$8:$B$19,0),MATCH($T$14,[5]resumen!$C$7:$U$7,0))</f>
        <v>#N/A</v>
      </c>
      <c r="AB59" s="314" t="e">
        <f>INDEX([5]resumen!$C$8:$U$19,MATCH(AB16,[5]resumen!$B$8:$B$19,0),MATCH($T$14,[5]resumen!$C$7:$U$7,0))</f>
        <v>#N/A</v>
      </c>
      <c r="AC59" s="314" t="e">
        <f>INDEX([5]resumen!$C$8:$U$19,MATCH(AC16,[5]resumen!$B$8:$B$19,0),MATCH($T$14,[5]resumen!$C$7:$U$7,0))</f>
        <v>#N/A</v>
      </c>
      <c r="AD59" s="314" t="e">
        <f>INDEX([5]resumen!$C$8:$U$19,MATCH(AD16,[5]resumen!$B$8:$B$19,0),MATCH($T$14,[5]resumen!$C$7:$U$7,0))</f>
        <v>#N/A</v>
      </c>
      <c r="AE59" s="314" t="e">
        <f>INDEX([5]resumen!$C$8:$U$19,MATCH(AE16,[5]resumen!$B$8:$B$19,0),MATCH($T$14,[5]resumen!$C$7:$U$7,0))</f>
        <v>#N/A</v>
      </c>
      <c r="AF59" s="308"/>
      <c r="AG59" s="296"/>
      <c r="AH59" s="308"/>
      <c r="AI59" s="269" t="str">
        <f t="shared" ref="AI59:AI69" si="34">IFERROR(((T59/E59)-1)*100,"ND")</f>
        <v>ND</v>
      </c>
      <c r="AJ59" s="270" t="str">
        <f t="shared" ref="AJ59:AM69" si="35">IFERROR(((U59/F59)-1)*100,"NA")</f>
        <v>NA</v>
      </c>
      <c r="AK59" s="269" t="str">
        <f t="shared" si="35"/>
        <v>NA</v>
      </c>
      <c r="AL59" s="269" t="str">
        <f t="shared" si="35"/>
        <v>NA</v>
      </c>
      <c r="AM59" s="269" t="str">
        <f t="shared" si="35"/>
        <v>NA</v>
      </c>
      <c r="AN59" s="269" t="str">
        <f t="shared" ref="AN59:AN69" si="36">IFERROR(((Y59/J59)-1)*100,"ND")</f>
        <v>ND</v>
      </c>
      <c r="AO59" s="269" t="str">
        <f t="shared" ref="AO59:AT69" si="37">IFERROR(((Z59/K59)-1)*100,"NA")</f>
        <v>NA</v>
      </c>
      <c r="AP59" s="309" t="str">
        <f t="shared" si="37"/>
        <v>NA</v>
      </c>
      <c r="AQ59" s="309" t="str">
        <f t="shared" si="37"/>
        <v>NA</v>
      </c>
      <c r="AR59" s="309" t="str">
        <f t="shared" si="37"/>
        <v>NA</v>
      </c>
      <c r="AS59" s="309" t="str">
        <f t="shared" si="37"/>
        <v>NA</v>
      </c>
      <c r="AT59" s="309" t="str">
        <f t="shared" si="37"/>
        <v>NA</v>
      </c>
      <c r="AU59" s="195"/>
      <c r="AV59" s="299">
        <f>SUM(E59:K59)</f>
        <v>36263</v>
      </c>
      <c r="AW59" s="299" t="e">
        <f>SUM(T59:Z59)</f>
        <v>#N/A</v>
      </c>
      <c r="AX59" s="297" t="str">
        <f>IFERROR(((AW59/AV59)-1)*100,"ND")</f>
        <v>ND</v>
      </c>
    </row>
    <row r="60" spans="3:52">
      <c r="C60" s="316" t="s">
        <v>89</v>
      </c>
      <c r="D60" s="377" t="s">
        <v>39</v>
      </c>
      <c r="E60" s="287">
        <f>INDEX([5]resumen!$M$5:$R$16,MATCH(E18,[5]resumen!$A$5:$A$16,0),MATCH($E$14,[5]resumen!$B$4:$H$4,0))</f>
        <v>2080</v>
      </c>
      <c r="F60" s="287">
        <f>INDEX([5]resumen!$M$5:$R$16,MATCH(F18,[5]resumen!$A$5:$A$16,0),MATCH($E$14,[5]resumen!$B$4:$H$4,0))</f>
        <v>2249</v>
      </c>
      <c r="G60" s="287">
        <f>INDEX([5]resumen!$M$5:$R$16,MATCH(G18,[5]resumen!$A$5:$A$16,0),MATCH($E$14,[5]resumen!$B$4:$H$4,0))</f>
        <v>2672</v>
      </c>
      <c r="H60" s="287">
        <f>INDEX([5]resumen!$M$5:$R$16,MATCH(H18,[5]resumen!$A$5:$A$16,0),MATCH($E$14,[5]resumen!$B$4:$H$4,0))</f>
        <v>2290</v>
      </c>
      <c r="I60" s="287">
        <f>INDEX([5]resumen!$M$5:$R$16,MATCH(I18,[5]resumen!$A$5:$A$16,0),MATCH($E$14,[5]resumen!$B$4:$H$4,0))</f>
        <v>2720</v>
      </c>
      <c r="J60" s="287">
        <f>INDEX([5]resumen!$M$5:$R$16,MATCH(J18,[5]resumen!$A$5:$A$16,0),MATCH($E$14,[5]resumen!$B$4:$H$4,0))</f>
        <v>2432</v>
      </c>
      <c r="K60" s="287">
        <f>INDEX([5]resumen!$M$5:$R$16,MATCH(K18,[5]resumen!$A$5:$A$16,0),MATCH($E$14,[5]resumen!$B$4:$H$4,0))</f>
        <v>2383</v>
      </c>
      <c r="L60" s="287">
        <f>INDEX([5]resumen!$M$5:$R$16,MATCH(L18,[5]resumen!$A$5:$A$16,0),MATCH($E$14,[5]resumen!$B$4:$H$4,0))</f>
        <v>2087</v>
      </c>
      <c r="M60" s="287">
        <f>INDEX([5]resumen!$M$5:$R$16,MATCH(M18,[5]resumen!$A$5:$A$16,0),MATCH($E$14,[5]resumen!$B$4:$H$4,0))</f>
        <v>2053</v>
      </c>
      <c r="N60" s="287">
        <f>INDEX([5]resumen!$M$5:$R$16,MATCH(N18,[5]resumen!$A$5:$A$16,0),MATCH($E$14,[5]resumen!$B$4:$H$4,0))</f>
        <v>4225</v>
      </c>
      <c r="O60" s="287">
        <f>INDEX([5]resumen!$M$5:$R$16,MATCH(O18,[5]resumen!$A$5:$A$16,0),MATCH($E$14,[5]resumen!$B$4:$H$4,0))</f>
        <v>1920</v>
      </c>
      <c r="P60" s="287">
        <f>INDEX([5]resumen!$M$5:$R$16,MATCH(P18,[5]resumen!$A$5:$A$16,0),MATCH($E$14,[5]resumen!$B$4:$H$4,0))</f>
        <v>2079</v>
      </c>
      <c r="Q60" s="281"/>
      <c r="R60" s="275"/>
      <c r="S60" s="276"/>
      <c r="T60" s="281" t="e">
        <f>INDEX([5]resumen!$M$5:$R$16,MATCH(T18,[5]resumen!$A$5:$A$16,0),MATCH($T$14,[5]resumen!$B$4:$H$4,0))</f>
        <v>#N/A</v>
      </c>
      <c r="U60" s="281" t="e">
        <f>INDEX([5]resumen!$M$5:$R$16,MATCH(U18,[5]resumen!$A$5:$A$16,0),MATCH($T$14,[5]resumen!$B$4:$H$4,0))</f>
        <v>#N/A</v>
      </c>
      <c r="V60" s="281" t="e">
        <f>INDEX([5]resumen!$M$5:$R$16,MATCH(V18,[5]resumen!$A$5:$A$16,0),MATCH($T$14,[5]resumen!$B$4:$H$4,0))</f>
        <v>#N/A</v>
      </c>
      <c r="W60" s="281" t="e">
        <f>INDEX([5]resumen!$M$5:$R$16,MATCH(W18,[5]resumen!$A$5:$A$16,0),MATCH($T$14,[5]resumen!$B$4:$H$4,0))</f>
        <v>#N/A</v>
      </c>
      <c r="X60" s="281" t="e">
        <f>INDEX([5]resumen!$M$5:$R$16,MATCH(X18,[5]resumen!$A$5:$A$16,0),MATCH($T$14,[5]resumen!$B$4:$H$4,0))</f>
        <v>#N/A</v>
      </c>
      <c r="Y60" s="281" t="e">
        <f>INDEX([5]resumen!$M$5:$R$16,MATCH(Y18,[5]resumen!$A$5:$A$16,0),MATCH($T$14,[5]resumen!$B$4:$H$4,0))</f>
        <v>#N/A</v>
      </c>
      <c r="Z60" s="281" t="e">
        <f>INDEX([5]resumen!$M$5:$R$16,MATCH(Z18,[5]resumen!$A$5:$A$16,0),MATCH($T$14,[5]resumen!$B$4:$H$4,0))</f>
        <v>#N/A</v>
      </c>
      <c r="AA60" s="277" t="e">
        <f>INDEX([5]resumen!$B$5:$H$16,MATCH(AA16,[5]resumen!$A$5:$A$16,0),MATCH($T$14,[5]resumen!$B$4:$H$4,0))</f>
        <v>#N/A</v>
      </c>
      <c r="AB60" s="277" t="e">
        <f>INDEX([5]resumen!$B$5:$H$16,MATCH(AB16,[5]resumen!$A$5:$A$16,0),MATCH($T$14,[5]resumen!$B$4:$H$4,0))</f>
        <v>#N/A</v>
      </c>
      <c r="AC60" s="277" t="e">
        <f>INDEX([5]resumen!$B$5:$H$16,MATCH(AC16,[5]resumen!$A$5:$A$16,0),MATCH($T$14,[5]resumen!$B$4:$H$4,0))</f>
        <v>#N/A</v>
      </c>
      <c r="AD60" s="277" t="e">
        <f>INDEX([5]resumen!$B$5:$H$16,MATCH(AD16,[5]resumen!$A$5:$A$16,0),MATCH($T$14,[5]resumen!$B$4:$H$4,0))</f>
        <v>#N/A</v>
      </c>
      <c r="AE60" s="277" t="e">
        <f>INDEX([5]resumen!$B$5:$H$16,MATCH(AE16,[5]resumen!$A$5:$A$16,0),MATCH($T$14,[5]resumen!$B$4:$H$4,0))</f>
        <v>#N/A</v>
      </c>
      <c r="AF60" s="276"/>
      <c r="AG60" s="275"/>
      <c r="AH60" s="276"/>
      <c r="AI60" s="278" t="str">
        <f t="shared" si="34"/>
        <v>ND</v>
      </c>
      <c r="AJ60" s="279" t="str">
        <f t="shared" si="35"/>
        <v>NA</v>
      </c>
      <c r="AK60" s="278" t="str">
        <f t="shared" si="35"/>
        <v>NA</v>
      </c>
      <c r="AL60" s="278" t="str">
        <f t="shared" si="35"/>
        <v>NA</v>
      </c>
      <c r="AM60" s="278" t="str">
        <f t="shared" si="35"/>
        <v>NA</v>
      </c>
      <c r="AN60" s="278" t="str">
        <f t="shared" si="36"/>
        <v>ND</v>
      </c>
      <c r="AO60" s="278" t="str">
        <f t="shared" si="37"/>
        <v>NA</v>
      </c>
      <c r="AP60" s="279" t="str">
        <f t="shared" si="37"/>
        <v>NA</v>
      </c>
      <c r="AQ60" s="279" t="str">
        <f t="shared" si="37"/>
        <v>NA</v>
      </c>
      <c r="AR60" s="279" t="str">
        <f t="shared" si="37"/>
        <v>NA</v>
      </c>
      <c r="AS60" s="279" t="str">
        <f t="shared" si="37"/>
        <v>NA</v>
      </c>
      <c r="AT60" s="279" t="str">
        <f t="shared" si="37"/>
        <v>NA</v>
      </c>
      <c r="AU60" s="195"/>
      <c r="AV60" s="283">
        <f t="shared" ref="AV60:AV69" si="38">SUM(E60:K60)</f>
        <v>16826</v>
      </c>
      <c r="AW60" s="283" t="e">
        <f t="shared" ref="AW60:AW69" si="39">SUM(T60:Z60)</f>
        <v>#N/A</v>
      </c>
      <c r="AX60" s="278" t="str">
        <f t="shared" ref="AX60:AX69" si="40">IFERROR(((AW60/AV60)-1)*100,"ND")</f>
        <v>ND</v>
      </c>
    </row>
    <row r="61" spans="3:52">
      <c r="C61" s="316" t="s">
        <v>83</v>
      </c>
      <c r="D61" s="377" t="s">
        <v>39</v>
      </c>
      <c r="E61" s="287">
        <f>INDEX([5]resumen!$AD$5:$AI$16,MATCH(E18,[5]resumen!$A$5:$A$16,0),MATCH($E$14,[5]resumen!$B$4:$H$4,0))</f>
        <v>1176</v>
      </c>
      <c r="F61" s="287">
        <f>INDEX([5]resumen!$AD$5:$AI$16,MATCH(F18,[5]resumen!$A$5:$A$16,0),MATCH($E$14,[5]resumen!$B$4:$H$4,0))</f>
        <v>1192</v>
      </c>
      <c r="G61" s="287">
        <f>INDEX([5]resumen!$AD$5:$AI$16,MATCH(G18,[5]resumen!$A$5:$A$16,0),MATCH($E$14,[5]resumen!$B$4:$H$4,0))</f>
        <v>1628</v>
      </c>
      <c r="H61" s="287">
        <f>INDEX([5]resumen!$AD$5:$AI$16,MATCH(H18,[5]resumen!$A$5:$A$16,0),MATCH($E$14,[5]resumen!$B$4:$H$4,0))</f>
        <v>1224</v>
      </c>
      <c r="I61" s="287">
        <f>INDEX([5]resumen!$AD$5:$AI$16,MATCH(I18,[5]resumen!$A$5:$A$16,0),MATCH($E$14,[5]resumen!$B$4:$H$4,0))</f>
        <v>1419</v>
      </c>
      <c r="J61" s="287">
        <f>INDEX([5]resumen!$AD$5:$AI$16,MATCH(J18,[5]resumen!$A$5:$A$16,0),MATCH($E$14,[5]resumen!$B$4:$H$4,0))</f>
        <v>1447</v>
      </c>
      <c r="K61" s="287">
        <f>INDEX([5]resumen!$AD$5:$AI$16,MATCH(K18,[5]resumen!$A$5:$A$16,0),MATCH($E$14,[5]resumen!$B$4:$H$4,0))</f>
        <v>1424</v>
      </c>
      <c r="L61" s="287">
        <f>INDEX([5]resumen!$AD$5:$AI$16,MATCH(L18,[5]resumen!$A$5:$A$16,0),MATCH($E$14,[5]resumen!$B$4:$H$4,0))</f>
        <v>1319</v>
      </c>
      <c r="M61" s="287">
        <f>INDEX([5]resumen!$AD$5:$AI$16,MATCH(M18,[5]resumen!$A$5:$A$16,0),MATCH($E$14,[5]resumen!$B$4:$H$4,0))</f>
        <v>1348</v>
      </c>
      <c r="N61" s="287">
        <f>INDEX([5]resumen!$AD$5:$AI$16,MATCH(N18,[5]resumen!$A$5:$A$16,0),MATCH($E$14,[5]resumen!$B$4:$H$4,0))</f>
        <v>2724</v>
      </c>
      <c r="O61" s="287">
        <f>INDEX([5]resumen!$AD$5:$AI$16,MATCH(O18,[5]resumen!$A$5:$A$16,0),MATCH($E$14,[5]resumen!$B$4:$H$4,0))</f>
        <v>1268</v>
      </c>
      <c r="P61" s="287">
        <f>INDEX([5]resumen!$AD$5:$AI$16,MATCH(P18,[5]resumen!$A$5:$A$16,0),MATCH($E$14,[5]resumen!$B$4:$H$4,0))</f>
        <v>1626</v>
      </c>
      <c r="Q61" s="281"/>
      <c r="R61" s="275"/>
      <c r="S61" s="276"/>
      <c r="T61" s="281" t="e">
        <f>INDEX([5]resumen!$AD$5:$AI$16,MATCH(T18,[5]resumen!$A$5:$A$16,0),MATCH($T$14,[5]resumen!$B$4:$H$4,0))</f>
        <v>#N/A</v>
      </c>
      <c r="U61" s="281" t="e">
        <f>INDEX([5]resumen!$AD$5:$AI$16,MATCH(U18,[5]resumen!$A$5:$A$16,0),MATCH($T$14,[5]resumen!$B$4:$H$4,0))</f>
        <v>#N/A</v>
      </c>
      <c r="V61" s="281" t="e">
        <f>INDEX([5]resumen!$AD$5:$AI$16,MATCH(V18,[5]resumen!$A$5:$A$16,0),MATCH($T$14,[5]resumen!$B$4:$H$4,0))</f>
        <v>#N/A</v>
      </c>
      <c r="W61" s="281" t="e">
        <f>INDEX([5]resumen!$AD$5:$AI$16,MATCH(W18,[5]resumen!$A$5:$A$16,0),MATCH($T$14,[5]resumen!$B$4:$H$4,0))</f>
        <v>#N/A</v>
      </c>
      <c r="X61" s="281" t="e">
        <f>INDEX([5]resumen!$AD$5:$AI$16,MATCH(X18,[5]resumen!$A$5:$A$16,0),MATCH($T$14,[5]resumen!$B$4:$H$4,0))</f>
        <v>#N/A</v>
      </c>
      <c r="Y61" s="281" t="e">
        <f>INDEX([5]resumen!$AD$5:$AI$16,MATCH(Y18,[5]resumen!$A$5:$A$16,0),MATCH($T$14,[5]resumen!$B$4:$H$4,0))</f>
        <v>#N/A</v>
      </c>
      <c r="Z61" s="281" t="e">
        <f>INDEX([5]resumen!$AD$5:$AI$16,MATCH(Z18,[5]resumen!$A$5:$A$16,0),MATCH($T$14,[5]resumen!$B$4:$H$4,0))</f>
        <v>#N/A</v>
      </c>
      <c r="AA61" s="277" t="e">
        <f>INDEX([5]resumen!$B$25:$H$36,MATCH(AA16,[5]resumen!$A$5:$A$16,0),MATCH($T$14,[5]resumen!$B$4:$H$4,0))</f>
        <v>#N/A</v>
      </c>
      <c r="AB61" s="277" t="e">
        <f>INDEX([5]resumen!$B$25:$H$36,MATCH(AB16,[5]resumen!$A$5:$A$16,0),MATCH($T$14,[5]resumen!$B$4:$H$4,0))</f>
        <v>#N/A</v>
      </c>
      <c r="AC61" s="277" t="e">
        <f>INDEX([5]resumen!$B$25:$H$36,MATCH(AC16,[5]resumen!$A$5:$A$16,0),MATCH($T$14,[5]resumen!$B$4:$H$4,0))</f>
        <v>#N/A</v>
      </c>
      <c r="AD61" s="277" t="e">
        <f>INDEX([5]resumen!$B$25:$H$36,MATCH(AD16,[5]resumen!$A$5:$A$16,0),MATCH($T$14,[5]resumen!$B$4:$H$4,0))</f>
        <v>#N/A</v>
      </c>
      <c r="AE61" s="277" t="e">
        <f>INDEX([5]resumen!$B$25:$H$36,MATCH(AE16,[5]resumen!$A$5:$A$16,0),MATCH($T$14,[5]resumen!$B$4:$H$4,0))</f>
        <v>#N/A</v>
      </c>
      <c r="AF61" s="276"/>
      <c r="AG61" s="275"/>
      <c r="AH61" s="276"/>
      <c r="AI61" s="278" t="str">
        <f>IFERROR(((T61/E61)-1)*100,"ND")</f>
        <v>ND</v>
      </c>
      <c r="AJ61" s="279" t="str">
        <f t="shared" si="35"/>
        <v>NA</v>
      </c>
      <c r="AK61" s="278" t="str">
        <f t="shared" si="35"/>
        <v>NA</v>
      </c>
      <c r="AL61" s="278" t="str">
        <f t="shared" si="35"/>
        <v>NA</v>
      </c>
      <c r="AM61" s="278" t="str">
        <f t="shared" si="35"/>
        <v>NA</v>
      </c>
      <c r="AN61" s="278" t="str">
        <f>IFERROR(((Y61/J61)-1)*100,"ND")</f>
        <v>ND</v>
      </c>
      <c r="AO61" s="278" t="str">
        <f t="shared" si="37"/>
        <v>NA</v>
      </c>
      <c r="AP61" s="279" t="str">
        <f t="shared" si="37"/>
        <v>NA</v>
      </c>
      <c r="AQ61" s="279" t="str">
        <f t="shared" si="37"/>
        <v>NA</v>
      </c>
      <c r="AR61" s="279" t="str">
        <f t="shared" si="37"/>
        <v>NA</v>
      </c>
      <c r="AS61" s="279" t="str">
        <f t="shared" si="37"/>
        <v>NA</v>
      </c>
      <c r="AT61" s="279" t="str">
        <f t="shared" si="37"/>
        <v>NA</v>
      </c>
      <c r="AU61" s="195"/>
      <c r="AV61" s="283">
        <f>SUM(E61:K61)</f>
        <v>9510</v>
      </c>
      <c r="AW61" s="283" t="e">
        <f>SUM(T61:Z61)</f>
        <v>#N/A</v>
      </c>
      <c r="AX61" s="278" t="str">
        <f>IFERROR(((AW61/AV61)-1)*100,"ND")</f>
        <v>ND</v>
      </c>
    </row>
    <row r="62" spans="3:52">
      <c r="C62" s="316" t="s">
        <v>86</v>
      </c>
      <c r="D62" s="377" t="s">
        <v>39</v>
      </c>
      <c r="E62" s="287">
        <f>INDEX([5]resumen!$B$24:$J$35,MATCH(E18,[5]resumen!$A$5:$A$16,0),MATCH($E$14,[5]resumen!$B$4:$H$4,0))</f>
        <v>352</v>
      </c>
      <c r="F62" s="287">
        <f>INDEX([5]resumen!$B$24:$J$35,MATCH(F18,[5]resumen!$A$5:$A$16,0),MATCH($E$14,[5]resumen!$B$4:$H$4,0))</f>
        <v>569</v>
      </c>
      <c r="G62" s="287">
        <f>INDEX([5]resumen!$B$24:$J$35,MATCH(G18,[5]resumen!$A$5:$A$16,0),MATCH($E$14,[5]resumen!$B$4:$H$4,0))</f>
        <v>727</v>
      </c>
      <c r="H62" s="287">
        <f>INDEX([5]resumen!$B$24:$J$35,MATCH(H18,[5]resumen!$A$5:$A$16,0),MATCH($E$14,[5]resumen!$B$4:$H$4,0))</f>
        <v>661</v>
      </c>
      <c r="I62" s="287">
        <f>INDEX([5]resumen!$B$24:$J$35,MATCH(I18,[5]resumen!$A$5:$A$16,0),MATCH($E$14,[5]resumen!$B$4:$H$4,0))</f>
        <v>752</v>
      </c>
      <c r="J62" s="287">
        <f>INDEX([5]resumen!$B$24:$J$35,MATCH(J18,[5]resumen!$A$5:$A$16,0),MATCH($E$14,[5]resumen!$B$4:$H$4,0))</f>
        <v>717</v>
      </c>
      <c r="K62" s="287">
        <f>INDEX([5]resumen!$B$24:$J$35,MATCH(K18,[5]resumen!$A$5:$A$16,0),MATCH($E$14,[5]resumen!$B$4:$H$4,0))</f>
        <v>747</v>
      </c>
      <c r="L62" s="287">
        <f>INDEX([5]resumen!$B$24:$J$35,MATCH(L18,[5]resumen!$A$5:$A$16,0),MATCH($E$14,[5]resumen!$B$4:$H$4,0))</f>
        <v>508</v>
      </c>
      <c r="M62" s="287">
        <f>INDEX([5]resumen!$B$24:$J$35,MATCH(M18,[5]resumen!$A$5:$A$16,0),MATCH($E$14,[5]resumen!$B$4:$H$4,0))</f>
        <v>930</v>
      </c>
      <c r="N62" s="287">
        <f>INDEX([5]resumen!$B$24:$J$35,MATCH(N18,[5]resumen!$A$5:$A$16,0),MATCH($E$14,[5]resumen!$B$4:$H$4,0))</f>
        <v>1042</v>
      </c>
      <c r="O62" s="287">
        <f>INDEX([5]resumen!$B$24:$J$35,MATCH(O18,[5]resumen!$A$5:$A$16,0),MATCH($E$14,[5]resumen!$B$4:$H$4,0))</f>
        <v>653</v>
      </c>
      <c r="P62" s="287">
        <f>INDEX([5]resumen!$B$24:$J$35,MATCH(P18,[5]resumen!$A$5:$A$16,0),MATCH($E$14,[5]resumen!$B$4:$H$4,0))</f>
        <v>660</v>
      </c>
      <c r="Q62" s="281"/>
      <c r="R62" s="275"/>
      <c r="S62" s="276"/>
      <c r="T62" s="281" t="e">
        <f>INDEX([5]resumen!$B$24:$J$35,MATCH(T18,[5]resumen!$A$5:$A$16,0),MATCH($T$14,[5]resumen!$B$4:$H$4,0))</f>
        <v>#N/A</v>
      </c>
      <c r="U62" s="281" t="e">
        <f>INDEX([5]resumen!$B$24:$J$35,MATCH(U18,[5]resumen!$A$5:$A$16,0),MATCH($T$14,[5]resumen!$B$4:$H$4,0))</f>
        <v>#N/A</v>
      </c>
      <c r="V62" s="281" t="e">
        <f>INDEX([5]resumen!$B$24:$J$35,MATCH(V18,[5]resumen!$A$5:$A$16,0),MATCH($T$14,[5]resumen!$B$4:$H$4,0))</f>
        <v>#N/A</v>
      </c>
      <c r="W62" s="281" t="e">
        <f>INDEX([5]resumen!$B$24:$J$35,MATCH(W18,[5]resumen!$A$5:$A$16,0),MATCH($T$14,[5]resumen!$B$4:$H$4,0))</f>
        <v>#N/A</v>
      </c>
      <c r="X62" s="281" t="e">
        <f>INDEX([5]resumen!$B$24:$J$35,MATCH(X18,[5]resumen!$A$5:$A$16,0),MATCH($T$14,[5]resumen!$B$4:$H$4,0))</f>
        <v>#N/A</v>
      </c>
      <c r="Y62" s="281" t="e">
        <f>INDEX([5]resumen!$B$24:$J$35,MATCH(Y18,[5]resumen!$A$5:$A$16,0),MATCH($T$14,[5]resumen!$B$4:$H$4,0))</f>
        <v>#N/A</v>
      </c>
      <c r="Z62" s="281" t="e">
        <f>INDEX([5]resumen!$B$24:$J$35,MATCH(Z18,[5]resumen!$A$5:$A$16,0),MATCH($T$14,[5]resumen!$B$4:$H$4,0))</f>
        <v>#N/A</v>
      </c>
      <c r="AA62" s="277" t="e">
        <f>INDEX([5]resumen!$K$44:$Q$55,MATCH(AA16,[5]resumen!$A$5:$A$16,0),MATCH($T$14,[5]resumen!$B$4:$H$4,0))</f>
        <v>#N/A</v>
      </c>
      <c r="AB62" s="277" t="e">
        <f>INDEX([5]resumen!$K$44:$Q$55,MATCH(AB16,[5]resumen!$A$5:$A$16,0),MATCH($T$14,[5]resumen!$B$4:$H$4,0))</f>
        <v>#N/A</v>
      </c>
      <c r="AC62" s="277" t="e">
        <f>INDEX([5]resumen!$K$44:$Q$55,MATCH(AC16,[5]resumen!$A$5:$A$16,0),MATCH($T$14,[5]resumen!$B$4:$H$4,0))</f>
        <v>#N/A</v>
      </c>
      <c r="AD62" s="277" t="e">
        <f>INDEX([5]resumen!$K$44:$Q$55,MATCH(AD16,[5]resumen!$A$5:$A$16,0),MATCH($T$14,[5]resumen!$B$4:$H$4,0))</f>
        <v>#N/A</v>
      </c>
      <c r="AE62" s="277" t="e">
        <f>INDEX([5]resumen!$K$44:$Q$55,MATCH(AE16,[5]resumen!$A$5:$A$16,0),MATCH($T$14,[5]resumen!$B$4:$H$4,0))</f>
        <v>#N/A</v>
      </c>
      <c r="AF62" s="276"/>
      <c r="AG62" s="275"/>
      <c r="AH62" s="276"/>
      <c r="AI62" s="278" t="str">
        <f>IFERROR(((T62/E62)-1)*100,"ND")</f>
        <v>ND</v>
      </c>
      <c r="AJ62" s="279" t="str">
        <f t="shared" si="35"/>
        <v>NA</v>
      </c>
      <c r="AK62" s="278" t="str">
        <f t="shared" si="35"/>
        <v>NA</v>
      </c>
      <c r="AL62" s="278" t="str">
        <f t="shared" si="35"/>
        <v>NA</v>
      </c>
      <c r="AM62" s="278" t="str">
        <f t="shared" si="35"/>
        <v>NA</v>
      </c>
      <c r="AN62" s="278" t="str">
        <f>IFERROR(((Y62/J62)-1)*100,"ND")</f>
        <v>ND</v>
      </c>
      <c r="AO62" s="278" t="str">
        <f t="shared" si="37"/>
        <v>NA</v>
      </c>
      <c r="AP62" s="279" t="str">
        <f t="shared" si="37"/>
        <v>NA</v>
      </c>
      <c r="AQ62" s="279" t="str">
        <f t="shared" si="37"/>
        <v>NA</v>
      </c>
      <c r="AR62" s="279" t="str">
        <f t="shared" si="37"/>
        <v>NA</v>
      </c>
      <c r="AS62" s="279" t="str">
        <f t="shared" si="37"/>
        <v>NA</v>
      </c>
      <c r="AT62" s="279" t="str">
        <f t="shared" si="37"/>
        <v>NA</v>
      </c>
      <c r="AU62" s="195"/>
      <c r="AV62" s="283">
        <f>SUM(E62:K62)</f>
        <v>4525</v>
      </c>
      <c r="AW62" s="283" t="e">
        <f>SUM(T62:Z62)</f>
        <v>#N/A</v>
      </c>
      <c r="AX62" s="278" t="str">
        <f>IFERROR(((AW62/AV62)-1)*100,"ND")</f>
        <v>ND</v>
      </c>
    </row>
    <row r="63" spans="3:52">
      <c r="C63" s="316" t="s">
        <v>81</v>
      </c>
      <c r="D63" s="377" t="s">
        <v>39</v>
      </c>
      <c r="E63" s="287">
        <f>INDEX([5]resumen!$U$5:$AA$16,MATCH(E18,[5]resumen!$A$5:$A$16,0),MATCH($E$14,[5]resumen!$B$4:$H$4,0))</f>
        <v>228</v>
      </c>
      <c r="F63" s="287">
        <f>INDEX([5]resumen!$U$5:$AA$16,MATCH(F18,[5]resumen!$A$5:$A$16,0),MATCH($E$14,[5]resumen!$B$4:$H$4,0))</f>
        <v>238</v>
      </c>
      <c r="G63" s="287">
        <f>INDEX([5]resumen!$U$5:$AA$16,MATCH(G18,[5]resumen!$A$5:$A$16,0),MATCH($E$14,[5]resumen!$B$4:$H$4,0))</f>
        <v>266</v>
      </c>
      <c r="H63" s="287">
        <f>INDEX([5]resumen!$U$5:$AA$16,MATCH(H18,[5]resumen!$A$5:$A$16,0),MATCH($E$14,[5]resumen!$B$4:$H$4,0))</f>
        <v>214</v>
      </c>
      <c r="I63" s="287">
        <f>INDEX([5]resumen!$U$5:$AA$16,MATCH(I18,[5]resumen!$A$5:$A$16,0),MATCH($E$14,[5]resumen!$B$4:$H$4,0))</f>
        <v>228</v>
      </c>
      <c r="J63" s="287">
        <f>INDEX([5]resumen!$U$5:$AA$16,MATCH(J18,[5]resumen!$A$5:$A$16,0),MATCH($E$14,[5]resumen!$B$4:$H$4,0))</f>
        <v>271</v>
      </c>
      <c r="K63" s="287">
        <f>INDEX([5]resumen!$U$5:$AA$16,MATCH(K18,[5]resumen!$A$5:$A$16,0),MATCH($E$14,[5]resumen!$B$4:$H$4,0))</f>
        <v>254</v>
      </c>
      <c r="L63" s="287">
        <f>INDEX([5]resumen!$U$5:$AA$16,MATCH(L18,[5]resumen!$A$5:$A$16,0),MATCH($E$14,[5]resumen!$B$4:$H$4,0))</f>
        <v>192</v>
      </c>
      <c r="M63" s="287">
        <f>INDEX([5]resumen!$U$5:$AA$16,MATCH(M18,[5]resumen!$A$5:$A$16,0),MATCH($E$14,[5]resumen!$B$4:$H$4,0))</f>
        <v>232</v>
      </c>
      <c r="N63" s="287">
        <f>INDEX([5]resumen!$U$5:$AA$16,MATCH(N18,[5]resumen!$A$5:$A$16,0),MATCH($E$14,[5]resumen!$B$4:$H$4,0))</f>
        <v>345</v>
      </c>
      <c r="O63" s="287">
        <f>INDEX([5]resumen!$U$5:$AA$16,MATCH(O18,[5]resumen!$A$5:$A$16,0),MATCH($E$14,[5]resumen!$B$4:$H$4,0))</f>
        <v>238</v>
      </c>
      <c r="P63" s="287">
        <f>INDEX([5]resumen!$U$5:$AA$16,MATCH(P18,[5]resumen!$A$5:$A$16,0),MATCH($E$14,[5]resumen!$B$4:$H$4,0))</f>
        <v>255</v>
      </c>
      <c r="Q63" s="281"/>
      <c r="R63" s="275"/>
      <c r="S63" s="276"/>
      <c r="T63" s="281" t="e">
        <f>INDEX([5]resumen!$U$5:$AA$16,MATCH(T18,[5]resumen!$A$5:$A$16,0),MATCH($T$14,[5]resumen!$B$4:$H$4,0))</f>
        <v>#N/A</v>
      </c>
      <c r="U63" s="281" t="e">
        <f>INDEX([5]resumen!$U$5:$AA$16,MATCH(U18,[5]resumen!$A$5:$A$16,0),MATCH($T$14,[5]resumen!$B$4:$H$4,0))</f>
        <v>#N/A</v>
      </c>
      <c r="V63" s="281" t="e">
        <f>INDEX([5]resumen!$U$5:$AA$16,MATCH(V18,[5]resumen!$A$5:$A$16,0),MATCH($T$14,[5]resumen!$B$4:$H$4,0))</f>
        <v>#N/A</v>
      </c>
      <c r="W63" s="281" t="e">
        <f>INDEX([5]resumen!$U$5:$AA$16,MATCH(W18,[5]resumen!$A$5:$A$16,0),MATCH($T$14,[5]resumen!$B$4:$H$4,0))</f>
        <v>#N/A</v>
      </c>
      <c r="X63" s="281" t="e">
        <f>INDEX([5]resumen!$U$5:$AA$16,MATCH(X18,[5]resumen!$A$5:$A$16,0),MATCH($T$14,[5]resumen!$B$4:$H$4,0))</f>
        <v>#N/A</v>
      </c>
      <c r="Y63" s="281" t="e">
        <f>INDEX([5]resumen!$U$5:$AA$16,MATCH(Y18,[5]resumen!$A$5:$A$16,0),MATCH($T$14,[5]resumen!$B$4:$H$4,0))</f>
        <v>#N/A</v>
      </c>
      <c r="Z63" s="281" t="e">
        <f>INDEX([5]resumen!$U$5:$AA$16,MATCH(Z18,[5]resumen!$A$5:$A$16,0),MATCH($T$14,[5]resumen!$B$4:$H$4,0))</f>
        <v>#N/A</v>
      </c>
      <c r="AA63" s="277" t="e">
        <f>INDEX([5]resumen!$K$5:$Q$16,MATCH(AA16,[5]resumen!$A$5:$A$16,0),MATCH($T$14,[5]resumen!$B$4:$H$4,0))</f>
        <v>#N/A</v>
      </c>
      <c r="AB63" s="277" t="e">
        <f>INDEX([5]resumen!$K$5:$Q$16,MATCH(AB16,[5]resumen!$A$5:$A$16,0),MATCH($T$14,[5]resumen!$B$4:$H$4,0))</f>
        <v>#N/A</v>
      </c>
      <c r="AC63" s="277" t="e">
        <f>INDEX([5]resumen!$K$5:$Q$16,MATCH(AC16,[5]resumen!$A$5:$A$16,0),MATCH($T$14,[5]resumen!$B$4:$H$4,0))</f>
        <v>#N/A</v>
      </c>
      <c r="AD63" s="277" t="e">
        <f>INDEX([5]resumen!$K$5:$Q$16,MATCH(AD16,[5]resumen!$A$5:$A$16,0),MATCH($T$14,[5]resumen!$B$4:$H$4,0))</f>
        <v>#N/A</v>
      </c>
      <c r="AE63" s="277" t="e">
        <f>INDEX([5]resumen!$K$5:$Q$16,MATCH(AE16,[5]resumen!$A$5:$A$16,0),MATCH($T$14,[5]resumen!$B$4:$H$4,0))</f>
        <v>#N/A</v>
      </c>
      <c r="AF63" s="276"/>
      <c r="AG63" s="275"/>
      <c r="AH63" s="276"/>
      <c r="AI63" s="278" t="str">
        <f t="shared" si="34"/>
        <v>ND</v>
      </c>
      <c r="AJ63" s="279" t="str">
        <f t="shared" si="35"/>
        <v>NA</v>
      </c>
      <c r="AK63" s="278" t="str">
        <f t="shared" si="35"/>
        <v>NA</v>
      </c>
      <c r="AL63" s="278" t="str">
        <f t="shared" si="35"/>
        <v>NA</v>
      </c>
      <c r="AM63" s="278" t="str">
        <f t="shared" si="35"/>
        <v>NA</v>
      </c>
      <c r="AN63" s="278" t="str">
        <f t="shared" si="36"/>
        <v>ND</v>
      </c>
      <c r="AO63" s="278" t="str">
        <f t="shared" si="37"/>
        <v>NA</v>
      </c>
      <c r="AP63" s="279" t="str">
        <f t="shared" si="37"/>
        <v>NA</v>
      </c>
      <c r="AQ63" s="279" t="str">
        <f t="shared" si="37"/>
        <v>NA</v>
      </c>
      <c r="AR63" s="279" t="str">
        <f t="shared" si="37"/>
        <v>NA</v>
      </c>
      <c r="AS63" s="279" t="str">
        <f t="shared" si="37"/>
        <v>NA</v>
      </c>
      <c r="AT63" s="279" t="str">
        <f t="shared" si="37"/>
        <v>NA</v>
      </c>
      <c r="AU63" s="195"/>
      <c r="AV63" s="283">
        <f t="shared" si="38"/>
        <v>1699</v>
      </c>
      <c r="AW63" s="283" t="e">
        <f t="shared" si="39"/>
        <v>#N/A</v>
      </c>
      <c r="AX63" s="278" t="str">
        <f t="shared" si="40"/>
        <v>ND</v>
      </c>
    </row>
    <row r="64" spans="3:52">
      <c r="C64" s="316" t="s">
        <v>88</v>
      </c>
      <c r="D64" s="377" t="s">
        <v>39</v>
      </c>
      <c r="E64" s="287">
        <f>INDEX([5]resumen!$U$24:$AA$35,MATCH(E18,[5]resumen!$A$5:$A$16,0),MATCH($E$14,[5]resumen!$B$4:$H$4,0))</f>
        <v>129</v>
      </c>
      <c r="F64" s="287">
        <f>INDEX([5]resumen!$U$24:$AA$35,MATCH(F18,[5]resumen!$A$5:$A$16,0),MATCH($E$14,[5]resumen!$B$4:$H$4,0))</f>
        <v>150</v>
      </c>
      <c r="G64" s="287">
        <f>INDEX([5]resumen!$U$24:$AA$35,MATCH(G18,[5]resumen!$A$5:$A$16,0),MATCH($E$14,[5]resumen!$B$4:$H$4,0))</f>
        <v>186</v>
      </c>
      <c r="H64" s="287">
        <f>INDEX([5]resumen!$U$24:$AA$35,MATCH(H18,[5]resumen!$A$5:$A$16,0),MATCH($E$14,[5]resumen!$B$4:$H$4,0))</f>
        <v>171</v>
      </c>
      <c r="I64" s="287">
        <f>INDEX([5]resumen!$U$24:$AA$35,MATCH(I18,[5]resumen!$A$5:$A$16,0),MATCH($E$14,[5]resumen!$B$4:$H$4,0))</f>
        <v>141</v>
      </c>
      <c r="J64" s="287">
        <f>INDEX([5]resumen!$U$24:$AA$35,MATCH(J18,[5]resumen!$A$5:$A$16,0),MATCH($E$14,[5]resumen!$B$4:$H$4,0))</f>
        <v>195</v>
      </c>
      <c r="K64" s="287">
        <f>INDEX([5]resumen!$U$24:$AA$35,MATCH(K18,[5]resumen!$A$5:$A$16,0),MATCH($E$14,[5]resumen!$B$4:$H$4,0))</f>
        <v>178</v>
      </c>
      <c r="L64" s="287">
        <f>INDEX([5]resumen!$U$24:$AA$35,MATCH(L18,[5]resumen!$A$5:$A$16,0),MATCH($E$14,[5]resumen!$B$4:$H$4,0))</f>
        <v>156</v>
      </c>
      <c r="M64" s="287">
        <f>INDEX([5]resumen!$U$24:$AA$35,MATCH(M18,[5]resumen!$A$5:$A$16,0),MATCH($E$14,[5]resumen!$B$4:$H$4,0))</f>
        <v>187</v>
      </c>
      <c r="N64" s="287">
        <f>INDEX([5]resumen!$U$24:$AA$35,MATCH(N18,[5]resumen!$A$5:$A$16,0),MATCH($E$14,[5]resumen!$B$4:$H$4,0))</f>
        <v>246</v>
      </c>
      <c r="O64" s="287">
        <f>INDEX([5]resumen!$U$24:$AA$35,MATCH(O18,[5]resumen!$A$5:$A$16,0),MATCH($E$14,[5]resumen!$B$4:$H$4,0))</f>
        <v>144</v>
      </c>
      <c r="P64" s="287">
        <f>INDEX([5]resumen!$U$24:$AA$35,MATCH(P18,[5]resumen!$A$5:$A$16,0),MATCH($E$14,[5]resumen!$B$4:$H$4,0))</f>
        <v>195</v>
      </c>
      <c r="Q64" s="281"/>
      <c r="R64" s="275"/>
      <c r="S64" s="276"/>
      <c r="T64" s="281" t="e">
        <f>INDEX([5]resumen!$U$24:$AA$35,MATCH(T18,[5]resumen!$A$5:$A$16,0),MATCH($T$14,[5]resumen!$B$4:$H$4,0))</f>
        <v>#N/A</v>
      </c>
      <c r="U64" s="281" t="e">
        <f>INDEX([5]resumen!$U$24:$AA$35,MATCH(U18,[5]resumen!$A$5:$A$16,0),MATCH($T$14,[5]resumen!$B$4:$H$4,0))</f>
        <v>#N/A</v>
      </c>
      <c r="V64" s="281" t="e">
        <f>INDEX([5]resumen!$U$24:$AA$35,MATCH(V18,[5]resumen!$A$5:$A$16,0),MATCH($T$14,[5]resumen!$B$4:$H$4,0))</f>
        <v>#N/A</v>
      </c>
      <c r="W64" s="281" t="e">
        <f>INDEX([5]resumen!$U$24:$AA$35,MATCH(W18,[5]resumen!$A$5:$A$16,0),MATCH($T$14,[5]resumen!$B$4:$H$4,0))</f>
        <v>#N/A</v>
      </c>
      <c r="X64" s="281" t="e">
        <f>INDEX([5]resumen!$U$24:$AA$35,MATCH(X18,[5]resumen!$A$5:$A$16,0),MATCH($T$14,[5]resumen!$B$4:$H$4,0))</f>
        <v>#N/A</v>
      </c>
      <c r="Y64" s="281" t="e">
        <f>INDEX([5]resumen!$U$24:$AA$35,MATCH(Y18,[5]resumen!$A$5:$A$16,0),MATCH($T$14,[5]resumen!$B$4:$H$4,0))</f>
        <v>#N/A</v>
      </c>
      <c r="Z64" s="281" t="e">
        <f>INDEX([5]resumen!$U$24:$AA$35,MATCH(Z18,[5]resumen!$A$5:$A$16,0),MATCH($T$14,[5]resumen!$B$4:$H$4,0))</f>
        <v>#N/A</v>
      </c>
      <c r="AA64" s="277" t="e">
        <f>INDEX([5]resumen!$K$63:$Q$74,MATCH(AA16,[5]resumen!$A$5:$A$16,0),MATCH($T$14,[5]resumen!$B$4:$H$4,0))</f>
        <v>#N/A</v>
      </c>
      <c r="AB64" s="277" t="e">
        <f>INDEX([5]resumen!$K$63:$Q$74,MATCH(AB16,[5]resumen!$A$5:$A$16,0),MATCH($T$14,[5]resumen!$B$4:$H$4,0))</f>
        <v>#N/A</v>
      </c>
      <c r="AC64" s="277" t="e">
        <f>INDEX([5]resumen!$K$63:$Q$74,MATCH(AC16,[5]resumen!$A$5:$A$16,0),MATCH($T$14,[5]resumen!$B$4:$H$4,0))</f>
        <v>#N/A</v>
      </c>
      <c r="AD64" s="277" t="e">
        <f>INDEX([5]resumen!$K$63:$Q$74,MATCH(AD16,[5]resumen!$A$5:$A$16,0),MATCH($T$14,[5]resumen!$B$4:$H$4,0))</f>
        <v>#N/A</v>
      </c>
      <c r="AE64" s="277" t="e">
        <f>INDEX([5]resumen!$K$63:$Q$74,MATCH(AE16,[5]resumen!$A$5:$A$16,0),MATCH($T$14,[5]resumen!$B$4:$H$4,0))</f>
        <v>#N/A</v>
      </c>
      <c r="AF64" s="276"/>
      <c r="AG64" s="275"/>
      <c r="AH64" s="276"/>
      <c r="AI64" s="278" t="str">
        <f>IFERROR(((T64/E64)-1)*100,"ND")</f>
        <v>ND</v>
      </c>
      <c r="AJ64" s="279" t="str">
        <f t="shared" si="35"/>
        <v>NA</v>
      </c>
      <c r="AK64" s="278" t="str">
        <f t="shared" si="35"/>
        <v>NA</v>
      </c>
      <c r="AL64" s="278" t="str">
        <f t="shared" si="35"/>
        <v>NA</v>
      </c>
      <c r="AM64" s="278" t="str">
        <f t="shared" si="35"/>
        <v>NA</v>
      </c>
      <c r="AN64" s="278" t="str">
        <f>IFERROR(((Y64/J64)-1)*100,"ND")</f>
        <v>ND</v>
      </c>
      <c r="AO64" s="278" t="str">
        <f t="shared" si="37"/>
        <v>NA</v>
      </c>
      <c r="AP64" s="279" t="str">
        <f t="shared" si="37"/>
        <v>NA</v>
      </c>
      <c r="AQ64" s="279" t="str">
        <f t="shared" si="37"/>
        <v>NA</v>
      </c>
      <c r="AR64" s="279" t="str">
        <f t="shared" si="37"/>
        <v>NA</v>
      </c>
      <c r="AS64" s="279" t="str">
        <f t="shared" si="37"/>
        <v>NA</v>
      </c>
      <c r="AT64" s="279" t="str">
        <f t="shared" si="37"/>
        <v>NA</v>
      </c>
      <c r="AU64" s="195"/>
      <c r="AV64" s="283">
        <f>SUM(E64:K64)</f>
        <v>1150</v>
      </c>
      <c r="AW64" s="283" t="e">
        <f>SUM(T64:Z64)</f>
        <v>#N/A</v>
      </c>
      <c r="AX64" s="278" t="str">
        <f>IFERROR(((AW64/AV64)-1)*100,"ND")</f>
        <v>ND</v>
      </c>
    </row>
    <row r="65" spans="3:52">
      <c r="C65" s="316" t="s">
        <v>87</v>
      </c>
      <c r="D65" s="377" t="s">
        <v>39</v>
      </c>
      <c r="E65" s="287">
        <f>INDEX([5]resumen!$M$24:$R$35,MATCH(E18,[5]resumen!$A$5:$A$16,0),MATCH($E$14,[5]resumen!$B$4:$H$4,0))</f>
        <v>66</v>
      </c>
      <c r="F65" s="287">
        <f>INDEX([5]resumen!$M$24:$R$35,MATCH(F18,[5]resumen!$A$5:$A$16,0),MATCH($E$14,[5]resumen!$B$4:$H$4,0))</f>
        <v>138</v>
      </c>
      <c r="G65" s="287">
        <f>INDEX([5]resumen!$M$24:$R$35,MATCH(G18,[5]resumen!$A$5:$A$16,0),MATCH($E$14,[5]resumen!$B$4:$H$4,0))</f>
        <v>148</v>
      </c>
      <c r="H65" s="287">
        <f>INDEX([5]resumen!$M$24:$R$35,MATCH(H18,[5]resumen!$A$5:$A$16,0),MATCH($E$14,[5]resumen!$B$4:$H$4,0))</f>
        <v>83</v>
      </c>
      <c r="I65" s="287">
        <f>INDEX([5]resumen!$M$24:$R$35,MATCH(I18,[5]resumen!$A$5:$A$16,0),MATCH($E$14,[5]resumen!$B$4:$H$4,0))</f>
        <v>119</v>
      </c>
      <c r="J65" s="287">
        <f>INDEX([5]resumen!$M$24:$R$35,MATCH(J18,[5]resumen!$A$5:$A$16,0),MATCH($E$14,[5]resumen!$B$4:$H$4,0))</f>
        <v>82</v>
      </c>
      <c r="K65" s="287">
        <f>INDEX([5]resumen!$M$24:$R$35,MATCH(K18,[5]resumen!$A$5:$A$16,0),MATCH($E$14,[5]resumen!$B$4:$H$4,0))</f>
        <v>104</v>
      </c>
      <c r="L65" s="287">
        <f>INDEX([5]resumen!$M$24:$R$35,MATCH(L18,[5]resumen!$A$5:$A$16,0),MATCH($E$14,[5]resumen!$B$4:$H$4,0))</f>
        <v>151</v>
      </c>
      <c r="M65" s="287">
        <f>INDEX([5]resumen!$M$24:$R$35,MATCH(M18,[5]resumen!$A$5:$A$16,0),MATCH($E$14,[5]resumen!$B$4:$H$4,0))</f>
        <v>88</v>
      </c>
      <c r="N65" s="287">
        <f>INDEX([5]resumen!$M$24:$R$35,MATCH(N18,[5]resumen!$A$5:$A$16,0),MATCH($E$14,[5]resumen!$B$4:$H$4,0))</f>
        <v>112</v>
      </c>
      <c r="O65" s="287">
        <f>INDEX([5]resumen!$M$24:$R$35,MATCH(O18,[5]resumen!$A$5:$A$16,0),MATCH($E$14,[5]resumen!$B$4:$H$4,0))</f>
        <v>77</v>
      </c>
      <c r="P65" s="287">
        <f>INDEX([5]resumen!$M$24:$R$35,MATCH(P18,[5]resumen!$A$5:$A$16,0),MATCH($E$14,[5]resumen!$B$4:$H$4,0))</f>
        <v>141</v>
      </c>
      <c r="Q65" s="281"/>
      <c r="R65" s="275"/>
      <c r="S65" s="276"/>
      <c r="T65" s="281" t="e">
        <f>INDEX([5]resumen!$M$24:$R$35,MATCH(T18,[5]resumen!$A$5:$A$16,0),MATCH($T$14,[5]resumen!$B$4:$H$4,0))</f>
        <v>#N/A</v>
      </c>
      <c r="U65" s="281" t="e">
        <f>INDEX([5]resumen!$M$24:$R$35,MATCH(U18,[5]resumen!$A$5:$A$16,0),MATCH($T$14,[5]resumen!$B$4:$H$4,0))</f>
        <v>#N/A</v>
      </c>
      <c r="V65" s="281" t="e">
        <f>INDEX([5]resumen!$M$24:$R$35,MATCH(V18,[5]resumen!$A$5:$A$16,0),MATCH($T$14,[5]resumen!$B$4:$H$4,0))</f>
        <v>#N/A</v>
      </c>
      <c r="W65" s="281" t="e">
        <f>INDEX([5]resumen!$M$24:$R$35,MATCH(W18,[5]resumen!$A$5:$A$16,0),MATCH($T$14,[5]resumen!$B$4:$H$4,0))</f>
        <v>#N/A</v>
      </c>
      <c r="X65" s="281" t="e">
        <f>INDEX([5]resumen!$M$24:$R$35,MATCH(X18,[5]resumen!$A$5:$A$16,0),MATCH($T$14,[5]resumen!$B$4:$H$4,0))</f>
        <v>#N/A</v>
      </c>
      <c r="Y65" s="281" t="e">
        <f>INDEX([5]resumen!$M$24:$R$35,MATCH(Y18,[5]resumen!$A$5:$A$16,0),MATCH($T$14,[5]resumen!$B$4:$H$4,0))</f>
        <v>#N/A</v>
      </c>
      <c r="Z65" s="281" t="e">
        <f>INDEX([5]resumen!$M$24:$R$35,MATCH(Z18,[5]resumen!$A$5:$A$16,0),MATCH($T$14,[5]resumen!$B$4:$H$4,0))</f>
        <v>#N/A</v>
      </c>
      <c r="AA65" s="277" t="e">
        <f>INDEX([5]resumen!$B$63:$H$74,MATCH(AA16,[5]resumen!$A$5:$A$16,0),MATCH($T$14,[5]resumen!$B$4:$H$4,0))</f>
        <v>#N/A</v>
      </c>
      <c r="AB65" s="277" t="e">
        <f>INDEX([5]resumen!$B$63:$H$74,MATCH(AB16,[5]resumen!$A$5:$A$16,0),MATCH($T$14,[5]resumen!$B$4:$H$4,0))</f>
        <v>#N/A</v>
      </c>
      <c r="AC65" s="277" t="e">
        <f>INDEX([5]resumen!$B$63:$H$74,MATCH(AC16,[5]resumen!$A$5:$A$16,0),MATCH($T$14,[5]resumen!$B$4:$H$4,0))</f>
        <v>#N/A</v>
      </c>
      <c r="AD65" s="277" t="e">
        <f>INDEX([5]resumen!$B$63:$H$74,MATCH(AD16,[5]resumen!$A$5:$A$16,0),MATCH($T$14,[5]resumen!$B$4:$H$4,0))</f>
        <v>#N/A</v>
      </c>
      <c r="AE65" s="277" t="e">
        <f>INDEX([5]resumen!$B$63:$H$74,MATCH(AE16,[5]resumen!$A$5:$A$16,0),MATCH($T$14,[5]resumen!$B$4:$H$4,0))</f>
        <v>#N/A</v>
      </c>
      <c r="AF65" s="276"/>
      <c r="AG65" s="275"/>
      <c r="AH65" s="276"/>
      <c r="AI65" s="278" t="str">
        <f>IFERROR(((T65/E65)-1)*100,"ND")</f>
        <v>ND</v>
      </c>
      <c r="AJ65" s="279" t="str">
        <f t="shared" si="35"/>
        <v>NA</v>
      </c>
      <c r="AK65" s="278" t="str">
        <f t="shared" si="35"/>
        <v>NA</v>
      </c>
      <c r="AL65" s="278" t="str">
        <f t="shared" si="35"/>
        <v>NA</v>
      </c>
      <c r="AM65" s="278" t="str">
        <f t="shared" si="35"/>
        <v>NA</v>
      </c>
      <c r="AN65" s="278" t="str">
        <f>IFERROR(((Y65/J65)-1)*100,"ND")</f>
        <v>ND</v>
      </c>
      <c r="AO65" s="278" t="str">
        <f t="shared" si="37"/>
        <v>NA</v>
      </c>
      <c r="AP65" s="279" t="str">
        <f t="shared" si="37"/>
        <v>NA</v>
      </c>
      <c r="AQ65" s="279" t="str">
        <f t="shared" si="37"/>
        <v>NA</v>
      </c>
      <c r="AR65" s="279" t="str">
        <f t="shared" si="37"/>
        <v>NA</v>
      </c>
      <c r="AS65" s="279" t="str">
        <f t="shared" si="37"/>
        <v>NA</v>
      </c>
      <c r="AT65" s="279" t="str">
        <f t="shared" si="37"/>
        <v>NA</v>
      </c>
      <c r="AU65" s="195"/>
      <c r="AV65" s="283">
        <f>SUM(E65:K65)</f>
        <v>740</v>
      </c>
      <c r="AW65" s="283" t="e">
        <f>SUM(T65:Z65)</f>
        <v>#N/A</v>
      </c>
      <c r="AX65" s="278" t="str">
        <f>IFERROR(((AW65/AV65)-1)*100,"ND")</f>
        <v>ND</v>
      </c>
    </row>
    <row r="66" spans="3:52">
      <c r="C66" s="316" t="s">
        <v>85</v>
      </c>
      <c r="D66" s="377" t="s">
        <v>39</v>
      </c>
      <c r="E66" s="287">
        <f>INDEX([5]resumen!$AT$5:$AZ$16,MATCH(E18,[5]resumen!$A$5:$A$16,0),MATCH($E$14,[5]resumen!$B$4:$H$4,0))</f>
        <v>122</v>
      </c>
      <c r="F66" s="287">
        <f>INDEX([5]resumen!$AT$5:$AZ$16,MATCH(F18,[5]resumen!$A$5:$A$16,0),MATCH($E$14,[5]resumen!$B$4:$H$4,0))</f>
        <v>104</v>
      </c>
      <c r="G66" s="287">
        <f>INDEX([5]resumen!$AT$5:$AZ$16,MATCH(G18,[5]resumen!$A$5:$A$16,0),MATCH($E$14,[5]resumen!$B$4:$H$4,0))</f>
        <v>99</v>
      </c>
      <c r="H66" s="287">
        <f>INDEX([5]resumen!$AT$5:$AZ$16,MATCH(H18,[5]resumen!$A$5:$A$16,0),MATCH($E$14,[5]resumen!$B$4:$H$4,0))</f>
        <v>141</v>
      </c>
      <c r="I66" s="287">
        <f>INDEX([5]resumen!$AT$5:$AZ$16,MATCH(I18,[5]resumen!$A$5:$A$16,0),MATCH($E$14,[5]resumen!$B$4:$H$4,0))</f>
        <v>114</v>
      </c>
      <c r="J66" s="287">
        <f>INDEX([5]resumen!$AT$5:$AZ$16,MATCH(J18,[5]resumen!$A$5:$A$16,0),MATCH($E$14,[5]resumen!$B$4:$H$4,0))</f>
        <v>146</v>
      </c>
      <c r="K66" s="287">
        <f>INDEX([5]resumen!$AT$5:$AZ$16,MATCH(K18,[5]resumen!$A$5:$A$16,0),MATCH($E$14,[5]resumen!$B$4:$H$4,0))</f>
        <v>122</v>
      </c>
      <c r="L66" s="287">
        <f>INDEX([5]resumen!$AT$5:$AZ$16,MATCH(L18,[5]resumen!$A$5:$A$16,0),MATCH($E$14,[5]resumen!$B$4:$H$4,0))</f>
        <v>83</v>
      </c>
      <c r="M66" s="287">
        <f>INDEX([5]resumen!$AT$5:$AZ$16,MATCH(M18,[5]resumen!$A$5:$A$16,0),MATCH($E$14,[5]resumen!$B$4:$H$4,0))</f>
        <v>101</v>
      </c>
      <c r="N66" s="287">
        <f>INDEX([5]resumen!$AT$5:$AZ$16,MATCH(N18,[5]resumen!$A$5:$A$16,0),MATCH($E$14,[5]resumen!$B$4:$H$4,0))</f>
        <v>117</v>
      </c>
      <c r="O66" s="287">
        <f>INDEX([5]resumen!$AT$5:$AZ$16,MATCH(O18,[5]resumen!$A$5:$A$16,0),MATCH($E$14,[5]resumen!$B$4:$H$4,0))</f>
        <v>77</v>
      </c>
      <c r="P66" s="287">
        <f>INDEX([5]resumen!$AT$5:$AZ$16,MATCH(P18,[5]resumen!$A$5:$A$16,0),MATCH($E$14,[5]resumen!$B$4:$H$4,0))</f>
        <v>119</v>
      </c>
      <c r="Q66" s="281"/>
      <c r="R66" s="275"/>
      <c r="S66" s="276"/>
      <c r="T66" s="281" t="e">
        <f>INDEX([5]resumen!$AT$5:$AZ$16,MATCH(T18,[5]resumen!$A$5:$A$16,0),MATCH($T$14,[5]resumen!$B$4:$H$4,0))</f>
        <v>#N/A</v>
      </c>
      <c r="U66" s="281" t="e">
        <f>INDEX([5]resumen!$AT$5:$AZ$16,MATCH(U18,[5]resumen!$A$5:$A$16,0),MATCH($T$14,[5]resumen!$B$4:$H$4,0))</f>
        <v>#N/A</v>
      </c>
      <c r="V66" s="281" t="e">
        <f>INDEX([5]resumen!$AT$5:$AZ$16,MATCH(V18,[5]resumen!$A$5:$A$16,0),MATCH($T$14,[5]resumen!$B$4:$H$4,0))</f>
        <v>#N/A</v>
      </c>
      <c r="W66" s="281" t="e">
        <f>INDEX([5]resumen!$AT$5:$AZ$16,MATCH(W18,[5]resumen!$A$5:$A$16,0),MATCH($T$14,[5]resumen!$B$4:$H$4,0))</f>
        <v>#N/A</v>
      </c>
      <c r="X66" s="281" t="e">
        <f>INDEX([5]resumen!$AT$5:$AZ$16,MATCH(X18,[5]resumen!$A$5:$A$16,0),MATCH($T$14,[5]resumen!$B$4:$H$4,0))</f>
        <v>#N/A</v>
      </c>
      <c r="Y66" s="281" t="e">
        <f>INDEX([5]resumen!$AT$5:$AZ$16,MATCH(Y18,[5]resumen!$A$5:$A$16,0),MATCH($T$14,[5]resumen!$B$4:$H$4,0))</f>
        <v>#N/A</v>
      </c>
      <c r="Z66" s="281" t="e">
        <f>INDEX([5]resumen!$AT$5:$AZ$16,MATCH(Z18,[5]resumen!$A$5:$A$16,0),MATCH($T$14,[5]resumen!$B$4:$H$4,0))</f>
        <v>#N/A</v>
      </c>
      <c r="AA66" s="277" t="e">
        <f>INDEX([5]resumen!$B$44:$H$55,MATCH(AA16,[5]resumen!$A$5:$A$16,0),MATCH($T$14,[5]resumen!$B$4:$H$4,0))</f>
        <v>#N/A</v>
      </c>
      <c r="AB66" s="277" t="e">
        <f>INDEX([5]resumen!$B$44:$H$55,MATCH(AB16,[5]resumen!$A$5:$A$16,0),MATCH($T$14,[5]resumen!$B$4:$H$4,0))</f>
        <v>#N/A</v>
      </c>
      <c r="AC66" s="277" t="e">
        <f>INDEX([5]resumen!$B$44:$H$55,MATCH(AC16,[5]resumen!$A$5:$A$16,0),MATCH($T$14,[5]resumen!$B$4:$H$4,0))</f>
        <v>#N/A</v>
      </c>
      <c r="AD66" s="277" t="e">
        <f>INDEX([5]resumen!$B$44:$H$55,MATCH(AD16,[5]resumen!$A$5:$A$16,0),MATCH($T$14,[5]resumen!$B$4:$H$4,0))</f>
        <v>#N/A</v>
      </c>
      <c r="AE66" s="277" t="e">
        <f>INDEX([5]resumen!$B$44:$H$55,MATCH(AE16,[5]resumen!$A$5:$A$16,0),MATCH($T$14,[5]resumen!$B$4:$H$4,0))</f>
        <v>#N/A</v>
      </c>
      <c r="AF66" s="276"/>
      <c r="AG66" s="275"/>
      <c r="AH66" s="276"/>
      <c r="AI66" s="278" t="str">
        <f>IFERROR(((T66/E66)-1)*100,"ND")</f>
        <v>ND</v>
      </c>
      <c r="AJ66" s="279" t="str">
        <f t="shared" si="35"/>
        <v>NA</v>
      </c>
      <c r="AK66" s="278" t="str">
        <f t="shared" si="35"/>
        <v>NA</v>
      </c>
      <c r="AL66" s="278" t="str">
        <f t="shared" si="35"/>
        <v>NA</v>
      </c>
      <c r="AM66" s="278" t="str">
        <f t="shared" si="35"/>
        <v>NA</v>
      </c>
      <c r="AN66" s="278" t="str">
        <f>IFERROR(((Y66/J66)-1)*100,"ND")</f>
        <v>ND</v>
      </c>
      <c r="AO66" s="278" t="str">
        <f t="shared" si="37"/>
        <v>NA</v>
      </c>
      <c r="AP66" s="279" t="str">
        <f t="shared" si="37"/>
        <v>NA</v>
      </c>
      <c r="AQ66" s="279" t="str">
        <f t="shared" si="37"/>
        <v>NA</v>
      </c>
      <c r="AR66" s="279" t="str">
        <f t="shared" si="37"/>
        <v>NA</v>
      </c>
      <c r="AS66" s="279" t="str">
        <f t="shared" si="37"/>
        <v>NA</v>
      </c>
      <c r="AT66" s="279" t="str">
        <f t="shared" si="37"/>
        <v>NA</v>
      </c>
      <c r="AU66" s="195"/>
      <c r="AV66" s="283">
        <f>SUM(E66:K66)</f>
        <v>848</v>
      </c>
      <c r="AW66" s="283" t="e">
        <f>SUM(T66:Z66)</f>
        <v>#N/A</v>
      </c>
      <c r="AX66" s="278" t="str">
        <f>IFERROR(((AW66/AV66)-1)*100,"ND")</f>
        <v>ND</v>
      </c>
    </row>
    <row r="67" spans="3:52">
      <c r="C67" s="316" t="s">
        <v>84</v>
      </c>
      <c r="D67" s="377" t="s">
        <v>39</v>
      </c>
      <c r="E67" s="287">
        <f>INDEX([5]resumen!$AL$5:$AQ$16,MATCH(E18,[5]resumen!$A$5:$A$16,0),MATCH($E$14,[5]resumen!$B$4:$H$4,0))</f>
        <v>96</v>
      </c>
      <c r="F67" s="287">
        <f>INDEX([5]resumen!$AL$5:$AQ$16,MATCH(F18,[5]resumen!$A$5:$A$16,0),MATCH($E$14,[5]resumen!$B$4:$H$4,0))</f>
        <v>88</v>
      </c>
      <c r="G67" s="287">
        <f>INDEX([5]resumen!$AL$5:$AQ$16,MATCH(G18,[5]resumen!$A$5:$A$16,0),MATCH($E$14,[5]resumen!$B$4:$H$4,0))</f>
        <v>135</v>
      </c>
      <c r="H67" s="287">
        <f>INDEX([5]resumen!$AL$5:$AQ$16,MATCH(H18,[5]resumen!$A$5:$A$16,0),MATCH($E$14,[5]resumen!$B$4:$H$4,0))</f>
        <v>116</v>
      </c>
      <c r="I67" s="287">
        <f>INDEX([5]resumen!$AL$5:$AQ$16,MATCH(I18,[5]resumen!$A$5:$A$16,0),MATCH($E$14,[5]resumen!$B$4:$H$4,0))</f>
        <v>108</v>
      </c>
      <c r="J67" s="287">
        <f>INDEX([5]resumen!$AL$5:$AQ$16,MATCH(J18,[5]resumen!$A$5:$A$16,0),MATCH($E$14,[5]resumen!$B$4:$H$4,0))</f>
        <v>99</v>
      </c>
      <c r="K67" s="287">
        <f>INDEX([5]resumen!$AL$5:$AQ$16,MATCH(K18,[5]resumen!$A$5:$A$16,0),MATCH($E$14,[5]resumen!$B$4:$H$4,0))</f>
        <v>102</v>
      </c>
      <c r="L67" s="287">
        <f>INDEX([5]resumen!$AL$5:$AQ$16,MATCH(L18,[5]resumen!$A$5:$A$16,0),MATCH($E$14,[5]resumen!$B$4:$H$4,0))</f>
        <v>119</v>
      </c>
      <c r="M67" s="287">
        <f>INDEX([5]resumen!$AL$5:$AQ$16,MATCH(M18,[5]resumen!$A$5:$A$16,0),MATCH($E$14,[5]resumen!$B$4:$H$4,0))</f>
        <v>141</v>
      </c>
      <c r="N67" s="287">
        <f>INDEX([5]resumen!$AL$5:$AQ$16,MATCH(N18,[5]resumen!$A$5:$A$16,0),MATCH($E$14,[5]resumen!$B$4:$H$4,0))</f>
        <v>134</v>
      </c>
      <c r="O67" s="287">
        <f>INDEX([5]resumen!$AL$5:$AQ$16,MATCH(O18,[5]resumen!$A$5:$A$16,0),MATCH($E$14,[5]resumen!$B$4:$H$4,0))</f>
        <v>95</v>
      </c>
      <c r="P67" s="287">
        <f>INDEX([5]resumen!$AL$5:$AQ$16,MATCH(P18,[5]resumen!$A$5:$A$16,0),MATCH($E$14,[5]resumen!$B$4:$H$4,0))</f>
        <v>93</v>
      </c>
      <c r="Q67" s="281"/>
      <c r="R67" s="275"/>
      <c r="S67" s="276"/>
      <c r="T67" s="281" t="e">
        <f>INDEX([5]resumen!$AL$5:$AQ$16,MATCH(T18,[5]resumen!$A$5:$A$16,0),MATCH($T$14,[5]resumen!$B$4:$H$4,0))</f>
        <v>#N/A</v>
      </c>
      <c r="U67" s="281" t="e">
        <f>INDEX([5]resumen!$AL$5:$AQ$16,MATCH(U18,[5]resumen!$A$5:$A$16,0),MATCH($T$14,[5]resumen!$B$4:$H$4,0))</f>
        <v>#N/A</v>
      </c>
      <c r="V67" s="281" t="e">
        <f>INDEX([5]resumen!$AL$5:$AQ$16,MATCH(V18,[5]resumen!$A$5:$A$16,0),MATCH($T$14,[5]resumen!$B$4:$H$4,0))</f>
        <v>#N/A</v>
      </c>
      <c r="W67" s="281" t="e">
        <f>INDEX([5]resumen!$AL$5:$AQ$16,MATCH(W18,[5]resumen!$A$5:$A$16,0),MATCH($T$14,[5]resumen!$B$4:$H$4,0))</f>
        <v>#N/A</v>
      </c>
      <c r="X67" s="281" t="e">
        <f>INDEX([5]resumen!$AL$5:$AQ$16,MATCH(X18,[5]resumen!$A$5:$A$16,0),MATCH($T$14,[5]resumen!$B$4:$H$4,0))</f>
        <v>#N/A</v>
      </c>
      <c r="Y67" s="281" t="e">
        <f>INDEX([5]resumen!$AL$5:$AQ$16,MATCH(Y18,[5]resumen!$A$5:$A$16,0),MATCH($T$14,[5]resumen!$B$4:$H$4,0))</f>
        <v>#N/A</v>
      </c>
      <c r="Z67" s="281" t="e">
        <f>INDEX([5]resumen!$AL$5:$AQ$16,MATCH(Z18,[5]resumen!$A$5:$A$16,0),MATCH($T$14,[5]resumen!$B$4:$H$4,0))</f>
        <v>#N/A</v>
      </c>
      <c r="AA67" s="277" t="e">
        <f>INDEX([5]resumen!$K$25:$Q$36,MATCH(AA16,[5]resumen!$A$5:$A$16,0),MATCH($T$14,[5]resumen!$B$4:$H$4,0))</f>
        <v>#N/A</v>
      </c>
      <c r="AB67" s="277" t="e">
        <f>INDEX([5]resumen!$K$25:$Q$36,MATCH(AB16,[5]resumen!$A$5:$A$16,0),MATCH($T$14,[5]resumen!$B$4:$H$4,0))</f>
        <v>#N/A</v>
      </c>
      <c r="AC67" s="277" t="e">
        <f>INDEX([5]resumen!$K$25:$Q$36,MATCH(AC16,[5]resumen!$A$5:$A$16,0),MATCH($T$14,[5]resumen!$B$4:$H$4,0))</f>
        <v>#N/A</v>
      </c>
      <c r="AD67" s="277" t="e">
        <f>INDEX([5]resumen!$K$25:$Q$36,MATCH(AD16,[5]resumen!$A$5:$A$16,0),MATCH($T$14,[5]resumen!$B$4:$H$4,0))</f>
        <v>#N/A</v>
      </c>
      <c r="AE67" s="277" t="e">
        <f>INDEX([5]resumen!$K$25:$Q$36,MATCH(AE16,[5]resumen!$A$5:$A$16,0),MATCH($T$14,[5]resumen!$B$4:$H$4,0))</f>
        <v>#N/A</v>
      </c>
      <c r="AF67" s="276"/>
      <c r="AG67" s="275"/>
      <c r="AH67" s="276"/>
      <c r="AI67" s="278" t="str">
        <f t="shared" si="34"/>
        <v>ND</v>
      </c>
      <c r="AJ67" s="279" t="str">
        <f t="shared" si="35"/>
        <v>NA</v>
      </c>
      <c r="AK67" s="278" t="str">
        <f t="shared" si="35"/>
        <v>NA</v>
      </c>
      <c r="AL67" s="278" t="str">
        <f t="shared" si="35"/>
        <v>NA</v>
      </c>
      <c r="AM67" s="278" t="str">
        <f t="shared" si="35"/>
        <v>NA</v>
      </c>
      <c r="AN67" s="278" t="str">
        <f t="shared" si="36"/>
        <v>ND</v>
      </c>
      <c r="AO67" s="278" t="str">
        <f t="shared" si="37"/>
        <v>NA</v>
      </c>
      <c r="AP67" s="279" t="str">
        <f t="shared" si="37"/>
        <v>NA</v>
      </c>
      <c r="AQ67" s="279" t="str">
        <f t="shared" si="37"/>
        <v>NA</v>
      </c>
      <c r="AR67" s="279" t="str">
        <f t="shared" si="37"/>
        <v>NA</v>
      </c>
      <c r="AS67" s="279" t="str">
        <f t="shared" si="37"/>
        <v>NA</v>
      </c>
      <c r="AT67" s="279" t="str">
        <f t="shared" si="37"/>
        <v>NA</v>
      </c>
      <c r="AU67" s="195"/>
      <c r="AV67" s="283">
        <f t="shared" si="38"/>
        <v>744</v>
      </c>
      <c r="AW67" s="283" t="e">
        <f t="shared" si="39"/>
        <v>#N/A</v>
      </c>
      <c r="AX67" s="278" t="str">
        <f t="shared" si="40"/>
        <v>ND</v>
      </c>
    </row>
    <row r="68" spans="3:52">
      <c r="C68" s="317" t="s">
        <v>140</v>
      </c>
      <c r="D68" s="377" t="s">
        <v>39</v>
      </c>
      <c r="E68" s="287">
        <f>INDEX([5]resumen!$AD$24:$AI$35,MATCH(E18,[5]resumen!$A$5:$A$16,0),MATCH($E$14,[5]resumen!$B$4:$H$4,0))</f>
        <v>20</v>
      </c>
      <c r="F68" s="287">
        <f>INDEX([5]resumen!$AD$24:$AI$35,MATCH(F18,[5]resumen!$A$5:$A$16,0),MATCH($E$14,[5]resumen!$B$4:$H$4,0))</f>
        <v>11</v>
      </c>
      <c r="G68" s="287">
        <f>INDEX([5]resumen!$AD$24:$AI$35,MATCH(G18,[5]resumen!$A$5:$A$16,0),MATCH($E$14,[5]resumen!$B$4:$H$4,0))</f>
        <v>22</v>
      </c>
      <c r="H68" s="287">
        <f>INDEX([5]resumen!$AD$24:$AI$35,MATCH(H18,[5]resumen!$A$5:$A$16,0),MATCH($E$14,[5]resumen!$B$4:$H$4,0))</f>
        <v>55</v>
      </c>
      <c r="I68" s="287">
        <f>INDEX([5]resumen!$AD$24:$AI$35,MATCH(I18,[5]resumen!$A$5:$A$16,0),MATCH($E$14,[5]resumen!$B$4:$H$4,0))</f>
        <v>46</v>
      </c>
      <c r="J68" s="287">
        <f>INDEX([5]resumen!$AD$24:$AI$35,MATCH(J18,[5]resumen!$A$5:$A$16,0),MATCH($E$14,[5]resumen!$B$4:$H$4,0))</f>
        <v>17</v>
      </c>
      <c r="K68" s="287">
        <f>INDEX([5]resumen!$AD$24:$AI$35,MATCH(K18,[5]resumen!$A$5:$A$16,0),MATCH($E$14,[5]resumen!$B$4:$H$4,0))</f>
        <v>50</v>
      </c>
      <c r="L68" s="287">
        <f>INDEX([5]resumen!$AD$24:$AI$35,MATCH(L18,[5]resumen!$A$5:$A$16,0),MATCH($E$14,[5]resumen!$B$4:$H$4,0))</f>
        <v>39</v>
      </c>
      <c r="M68" s="287">
        <f>INDEX([5]resumen!$AD$24:$AI$35,MATCH(M18,[5]resumen!$A$5:$A$16,0),MATCH($E$14,[5]resumen!$B$4:$H$4,0))</f>
        <v>44</v>
      </c>
      <c r="N68" s="287">
        <f>INDEX([5]resumen!$AD$24:$AI$35,MATCH(N18,[5]resumen!$A$5:$A$16,0),MATCH($E$14,[5]resumen!$B$4:$H$4,0))</f>
        <v>40</v>
      </c>
      <c r="O68" s="287">
        <f>INDEX([5]resumen!$AD$24:$AI$35,MATCH(O18,[5]resumen!$A$5:$A$16,0),MATCH($E$14,[5]resumen!$B$4:$H$4,0))</f>
        <v>23</v>
      </c>
      <c r="P68" s="287">
        <f>INDEX([5]resumen!$AD$24:$AI$35,MATCH(P18,[5]resumen!$A$5:$A$16,0),MATCH($E$14,[5]resumen!$B$4:$H$4,0))</f>
        <v>46</v>
      </c>
      <c r="Q68" s="281"/>
      <c r="R68" s="275"/>
      <c r="S68" s="276"/>
      <c r="T68" s="281" t="e">
        <f>INDEX([5]resumen!$AD$24:$AI$35,MATCH(T18,[5]resumen!$A$5:$A$16,0),MATCH($T$14,[5]resumen!$B$4:$H$4,0))</f>
        <v>#N/A</v>
      </c>
      <c r="U68" s="281" t="e">
        <f>INDEX([5]resumen!$AD$24:$AI$35,MATCH(U18,[5]resumen!$A$5:$A$16,0),MATCH($T$14,[5]resumen!$B$4:$H$4,0))</f>
        <v>#N/A</v>
      </c>
      <c r="V68" s="281" t="e">
        <f>INDEX([5]resumen!$AD$24:$AI$35,MATCH(V18,[5]resumen!$A$5:$A$16,0),MATCH($T$14,[5]resumen!$B$4:$H$4,0))</f>
        <v>#N/A</v>
      </c>
      <c r="W68" s="281" t="e">
        <f>INDEX([5]resumen!$AD$24:$AI$35,MATCH(W18,[5]resumen!$A$5:$A$16,0),MATCH($T$14,[5]resumen!$B$4:$H$4,0))</f>
        <v>#N/A</v>
      </c>
      <c r="X68" s="281" t="e">
        <f>INDEX([5]resumen!$AD$24:$AI$35,MATCH(X18,[5]resumen!$A$5:$A$16,0),MATCH($T$14,[5]resumen!$B$4:$H$4,0))</f>
        <v>#N/A</v>
      </c>
      <c r="Y68" s="281" t="e">
        <f>INDEX([5]resumen!$AD$24:$AI$35,MATCH(Y18,[5]resumen!$A$5:$A$16,0),MATCH($T$14,[5]resumen!$B$4:$H$4,0))</f>
        <v>#N/A</v>
      </c>
      <c r="Z68" s="281" t="e">
        <f>INDEX([5]resumen!$AD$24:$AI$35,MATCH(Z18,[5]resumen!$A$5:$A$16,0),MATCH($T$14,[5]resumen!$B$4:$H$4,0))</f>
        <v>#N/A</v>
      </c>
      <c r="AA68" s="277" t="e">
        <f>INDEX([5]resumen!$K$84:$Q$95,MATCH(AA16,[5]resumen!$A$5:$A$16,0),MATCH($T$14,[5]resumen!$B$4:$H$4,0))</f>
        <v>#N/A</v>
      </c>
      <c r="AB68" s="277" t="e">
        <f>INDEX([5]resumen!$K$84:$Q$95,MATCH(AB16,[5]resumen!$A$5:$A$16,0),MATCH($T$14,[5]resumen!$B$4:$H$4,0))</f>
        <v>#N/A</v>
      </c>
      <c r="AC68" s="277" t="e">
        <f>INDEX([5]resumen!$K$84:$Q$95,MATCH(AC16,[5]resumen!$A$5:$A$16,0),MATCH($T$14,[5]resumen!$B$4:$H$4,0))</f>
        <v>#N/A</v>
      </c>
      <c r="AD68" s="277" t="e">
        <f>INDEX([5]resumen!$K$84:$Q$95,MATCH(AD16,[5]resumen!$A$5:$A$16,0),MATCH($T$14,[5]resumen!$B$4:$H$4,0))</f>
        <v>#N/A</v>
      </c>
      <c r="AE68" s="277" t="e">
        <f>INDEX([5]resumen!$K$84:$Q$95,MATCH(AE16,[5]resumen!$A$5:$A$16,0),MATCH($T$14,[5]resumen!$B$4:$H$4,0))</f>
        <v>#N/A</v>
      </c>
      <c r="AF68" s="276"/>
      <c r="AG68" s="275"/>
      <c r="AH68" s="276"/>
      <c r="AI68" s="278" t="str">
        <f t="shared" si="34"/>
        <v>ND</v>
      </c>
      <c r="AJ68" s="279" t="str">
        <f t="shared" si="35"/>
        <v>NA</v>
      </c>
      <c r="AK68" s="278" t="str">
        <f t="shared" si="35"/>
        <v>NA</v>
      </c>
      <c r="AL68" s="278" t="str">
        <f t="shared" si="35"/>
        <v>NA</v>
      </c>
      <c r="AM68" s="278" t="str">
        <f t="shared" si="35"/>
        <v>NA</v>
      </c>
      <c r="AN68" s="278" t="str">
        <f t="shared" si="36"/>
        <v>ND</v>
      </c>
      <c r="AO68" s="278" t="str">
        <f t="shared" si="37"/>
        <v>NA</v>
      </c>
      <c r="AP68" s="279" t="str">
        <f t="shared" si="37"/>
        <v>NA</v>
      </c>
      <c r="AQ68" s="279" t="str">
        <f t="shared" si="37"/>
        <v>NA</v>
      </c>
      <c r="AR68" s="279" t="str">
        <f t="shared" si="37"/>
        <v>NA</v>
      </c>
      <c r="AS68" s="279" t="str">
        <f t="shared" si="37"/>
        <v>NA</v>
      </c>
      <c r="AT68" s="279" t="str">
        <f t="shared" si="37"/>
        <v>NA</v>
      </c>
      <c r="AU68" s="195"/>
      <c r="AV68" s="283">
        <f t="shared" si="38"/>
        <v>221</v>
      </c>
      <c r="AW68" s="283" t="e">
        <f t="shared" si="39"/>
        <v>#N/A</v>
      </c>
      <c r="AX68" s="278" t="str">
        <f t="shared" si="40"/>
        <v>ND</v>
      </c>
    </row>
    <row r="69" spans="3:52">
      <c r="C69" s="272" t="s">
        <v>40</v>
      </c>
      <c r="D69" s="377" t="s">
        <v>1</v>
      </c>
      <c r="E69" s="273">
        <f>INDEX([6]resumen!$B$5:$H$16,MATCH(E18,[6]resumen!$A$5:$A$16,0),MATCH($E$14,[6]resumen!$B$4:$H$4))</f>
        <v>79.299213000000009</v>
      </c>
      <c r="F69" s="273">
        <f>INDEX([6]resumen!$B$5:$H$16,MATCH(F18,[6]resumen!$A$5:$A$16,0),MATCH($E$14,[6]resumen!$B$4:$H$4))</f>
        <v>58.795226999999997</v>
      </c>
      <c r="G69" s="273">
        <f>INDEX([6]resumen!$B$5:$H$16,MATCH(G18,[6]resumen!$A$5:$A$16,0),MATCH($E$14,[6]resumen!$B$4:$H$4))</f>
        <v>57.963963999999997</v>
      </c>
      <c r="H69" s="273">
        <f>INDEX([6]resumen!$B$5:$H$16,MATCH(H18,[6]resumen!$A$5:$A$16,0),MATCH($E$14,[6]resumen!$B$4:$H$4))</f>
        <v>63.138718999999995</v>
      </c>
      <c r="I69" s="273">
        <f>INDEX([6]resumen!$B$5:$H$16,MATCH(I18,[6]resumen!$A$5:$A$16,0),MATCH($E$14,[6]resumen!$B$4:$H$4))</f>
        <v>61.444696</v>
      </c>
      <c r="J69" s="273">
        <f>INDEX([6]resumen!$B$5:$H$16,MATCH(J18,[6]resumen!$A$5:$A$16,0),MATCH($E$14,[6]resumen!$B$4:$H$4))</f>
        <v>57.586241000000001</v>
      </c>
      <c r="K69" s="273">
        <f>INDEX([6]resumen!$B$5:$H$16,MATCH(K18,[6]resumen!$A$5:$A$16,0),MATCH($E$14,[6]resumen!$B$4:$H$4))</f>
        <v>63.505517999999995</v>
      </c>
      <c r="L69" s="273">
        <f>INDEX([6]resumen!$B$5:$H$16,MATCH(L18,[6]resumen!$A$5:$A$16,0),MATCH($E$14,[6]resumen!$B$4:$H$4))</f>
        <v>60.437514999999998</v>
      </c>
      <c r="M69" s="273">
        <f>INDEX([6]resumen!$B$5:$H$16,MATCH(M18,[6]resumen!$A$5:$A$16,0),MATCH($E$14,[6]resumen!$B$4:$H$4))</f>
        <v>61.772400000000005</v>
      </c>
      <c r="N69" s="273">
        <f>INDEX([6]resumen!$B$5:$H$16,MATCH(N18,[6]resumen!$A$5:$A$16,0),MATCH($E$14,[6]resumen!$B$4:$H$4))</f>
        <v>64.843692000000004</v>
      </c>
      <c r="O69" s="273">
        <f>INDEX([6]resumen!$B$5:$H$16,MATCH(O18,[6]resumen!$A$5:$A$16,0),MATCH($E$14,[6]resumen!$B$4:$H$4))</f>
        <v>63.942991999999997</v>
      </c>
      <c r="P69" s="273">
        <f>INDEX([6]resumen!$B$5:$H$16,MATCH(P18,[6]resumen!$A$5:$A$16,0),MATCH($E$14,[6]resumen!$B$4:$H$4))</f>
        <v>104.88544517000001</v>
      </c>
      <c r="Q69" s="281"/>
      <c r="R69" s="275"/>
      <c r="S69" s="276"/>
      <c r="T69" s="274" t="e">
        <f>INDEX([6]resumen!$B$5:$H$16,MATCH(T18,[6]resumen!$A$5:$A$16,0),MATCH($T$14,[6]resumen!$B$4:$H$4))</f>
        <v>#N/A</v>
      </c>
      <c r="U69" s="274" t="e">
        <f>INDEX([6]resumen!$B$5:$H$16,MATCH(U18,[6]resumen!$A$5:$A$16,0),MATCH($T$14,[6]resumen!$B$4:$H$4))</f>
        <v>#N/A</v>
      </c>
      <c r="V69" s="274" t="e">
        <f>INDEX([6]resumen!$B$5:$H$16,MATCH(V18,[6]resumen!$A$5:$A$16,0),MATCH($T$14,[6]resumen!$B$4:$H$4))</f>
        <v>#N/A</v>
      </c>
      <c r="W69" s="274" t="e">
        <f>INDEX([6]resumen!$B$5:$H$16,MATCH(W18,[6]resumen!$A$5:$A$16,0),MATCH($T$14,[6]resumen!$B$4:$H$4))</f>
        <v>#N/A</v>
      </c>
      <c r="X69" s="274" t="e">
        <f>INDEX([6]resumen!$B$5:$H$16,MATCH(X18,[6]resumen!$A$5:$A$16,0),MATCH($T$14,[6]resumen!$B$4:$H$4))</f>
        <v>#N/A</v>
      </c>
      <c r="Y69" s="274" t="e">
        <f>INDEX([6]resumen!$B$5:$H$16,MATCH(Y18,[6]resumen!$A$5:$A$16,0),MATCH($T$14,[6]resumen!$B$4:$H$4))</f>
        <v>#N/A</v>
      </c>
      <c r="Z69" s="274" t="e">
        <f>INDEX([6]resumen!$B$5:$H$16,MATCH(Z18,[6]resumen!$A$5:$A$16,0),MATCH($T$14,[6]resumen!$B$4:$H$4))</f>
        <v>#N/A</v>
      </c>
      <c r="AA69" s="273" t="e">
        <f>INDEX([6]resumen!$B$5:$H$16,MATCH(AA18,[6]resumen!$A$5:$A$16,0),MATCH($T$14,[6]resumen!$B$4:$H$4))</f>
        <v>#N/A</v>
      </c>
      <c r="AB69" s="273" t="e">
        <f>INDEX([6]resumen!$B$5:$H$16,MATCH(AB18,[6]resumen!$A$5:$A$16,0),MATCH($T$14,[6]resumen!$B$4:$H$4))</f>
        <v>#N/A</v>
      </c>
      <c r="AC69" s="273" t="e">
        <f>INDEX([6]resumen!$B$5:$H$16,MATCH(AC18,[6]resumen!$A$5:$A$16,0),MATCH($T$14,[6]resumen!$B$4:$H$4))</f>
        <v>#N/A</v>
      </c>
      <c r="AD69" s="273" t="e">
        <f>INDEX([6]resumen!$B$5:$H$16,MATCH(AD18,[6]resumen!$A$5:$A$16,0),MATCH($T$14,[6]resumen!$B$4:$H$4))</f>
        <v>#N/A</v>
      </c>
      <c r="AE69" s="273" t="e">
        <f>INDEX([6]resumen!$B$5:$H$16,MATCH(AE18,[6]resumen!$A$5:$A$16,0),MATCH($T$14,[6]resumen!$B$4:$H$4))</f>
        <v>#N/A</v>
      </c>
      <c r="AF69" s="276"/>
      <c r="AG69" s="275"/>
      <c r="AH69" s="276"/>
      <c r="AI69" s="278" t="str">
        <f t="shared" si="34"/>
        <v>ND</v>
      </c>
      <c r="AJ69" s="279" t="str">
        <f t="shared" si="35"/>
        <v>NA</v>
      </c>
      <c r="AK69" s="278" t="str">
        <f t="shared" si="35"/>
        <v>NA</v>
      </c>
      <c r="AL69" s="278" t="str">
        <f t="shared" si="35"/>
        <v>NA</v>
      </c>
      <c r="AM69" s="278" t="str">
        <f t="shared" si="35"/>
        <v>NA</v>
      </c>
      <c r="AN69" s="278" t="str">
        <f t="shared" si="36"/>
        <v>ND</v>
      </c>
      <c r="AO69" s="278" t="str">
        <f t="shared" si="37"/>
        <v>NA</v>
      </c>
      <c r="AP69" s="279" t="str">
        <f t="shared" si="37"/>
        <v>NA</v>
      </c>
      <c r="AQ69" s="279" t="str">
        <f t="shared" si="37"/>
        <v>NA</v>
      </c>
      <c r="AR69" s="279" t="str">
        <f t="shared" si="37"/>
        <v>NA</v>
      </c>
      <c r="AS69" s="279" t="str">
        <f t="shared" si="37"/>
        <v>NA</v>
      </c>
      <c r="AT69" s="279" t="str">
        <f t="shared" si="37"/>
        <v>NA</v>
      </c>
      <c r="AU69" s="195"/>
      <c r="AV69" s="280">
        <f t="shared" si="38"/>
        <v>441.73357800000002</v>
      </c>
      <c r="AW69" s="280" t="e">
        <f t="shared" si="39"/>
        <v>#N/A</v>
      </c>
      <c r="AX69" s="278" t="str">
        <f t="shared" si="40"/>
        <v>ND</v>
      </c>
    </row>
    <row r="70" spans="3:52" ht="11.25" customHeight="1">
      <c r="C70" s="196"/>
      <c r="D70" s="196"/>
      <c r="E70" s="196"/>
      <c r="F70" s="196"/>
      <c r="G70" s="196"/>
      <c r="H70" s="196"/>
      <c r="I70" s="197"/>
      <c r="J70" s="197"/>
      <c r="K70" s="197"/>
      <c r="L70" s="197"/>
      <c r="M70" s="197"/>
      <c r="N70" s="197"/>
      <c r="O70" s="189"/>
      <c r="P70" s="189"/>
      <c r="Q70" s="189"/>
      <c r="R70" s="189"/>
      <c r="S70" s="189"/>
      <c r="T70" s="245"/>
      <c r="U70" s="245"/>
      <c r="V70" s="245"/>
      <c r="W70" s="245"/>
      <c r="X70" s="193"/>
      <c r="Y70" s="189"/>
      <c r="Z70" s="189"/>
      <c r="AA70" s="189"/>
      <c r="AB70" s="189"/>
      <c r="AC70" s="189"/>
      <c r="AD70" s="189"/>
      <c r="AE70" s="189"/>
      <c r="AF70" s="189"/>
      <c r="AG70" s="189"/>
      <c r="AH70" s="189"/>
      <c r="AI70" s="194"/>
      <c r="AJ70" s="194"/>
      <c r="AK70" s="194"/>
      <c r="AL70" s="194"/>
      <c r="AM70" s="194"/>
      <c r="AN70" s="194"/>
      <c r="AO70" s="194"/>
      <c r="AP70" s="194"/>
      <c r="AQ70" s="182"/>
      <c r="AR70" s="182"/>
      <c r="AS70" s="182"/>
      <c r="AT70" s="182"/>
      <c r="AU70" s="195"/>
      <c r="AV70" s="193"/>
      <c r="AW70" s="193"/>
      <c r="AX70" s="200"/>
    </row>
    <row r="71" spans="3:52" s="172" customFormat="1">
      <c r="C71" s="183" t="s">
        <v>41</v>
      </c>
      <c r="D71" s="174"/>
      <c r="E71" s="174"/>
      <c r="F71" s="174"/>
      <c r="G71" s="174"/>
      <c r="H71" s="174"/>
      <c r="I71" s="175"/>
      <c r="J71" s="175"/>
      <c r="K71" s="175"/>
      <c r="L71" s="175"/>
      <c r="M71" s="175"/>
      <c r="N71" s="175"/>
      <c r="O71" s="176"/>
      <c r="P71" s="176"/>
      <c r="Q71" s="176"/>
      <c r="R71" s="176"/>
      <c r="S71" s="176"/>
      <c r="T71" s="243"/>
      <c r="U71" s="243"/>
      <c r="V71" s="243"/>
      <c r="W71" s="243"/>
      <c r="X71" s="177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8"/>
      <c r="AJ71" s="178"/>
      <c r="AK71" s="178"/>
      <c r="AL71" s="178"/>
      <c r="AM71" s="178"/>
      <c r="AN71" s="178"/>
      <c r="AO71" s="291"/>
      <c r="AP71" s="178"/>
      <c r="AQ71" s="181"/>
      <c r="AR71" s="181"/>
      <c r="AS71" s="181"/>
      <c r="AT71" s="181"/>
      <c r="AU71" s="195"/>
      <c r="AV71" s="438" t="s">
        <v>245</v>
      </c>
      <c r="AW71" s="439"/>
      <c r="AX71" s="292" t="s">
        <v>0</v>
      </c>
      <c r="AZ71" s="173"/>
    </row>
    <row r="72" spans="3:52" ht="15.75" customHeight="1">
      <c r="C72" s="305" t="s">
        <v>274</v>
      </c>
      <c r="D72" s="376" t="s">
        <v>42</v>
      </c>
      <c r="E72" s="295">
        <f>INDEX([7]resumen!$B$5:$H$16,MATCH(E18,[7]resumen!$A$5:$A$16,0),MATCH($E$14,[7]resumen!$B$4:$G$4,0))</f>
        <v>90082.770999999993</v>
      </c>
      <c r="F72" s="295">
        <f>INDEX([7]resumen!$B$5:$H$16,MATCH(F18,[7]resumen!$A$5:$A$16,0),MATCH($E$14,[7]resumen!$B$4:$G$4,0))</f>
        <v>79031.244000000006</v>
      </c>
      <c r="G72" s="295">
        <f>INDEX([7]resumen!$B$5:$H$16,MATCH(G18,[7]resumen!$A$5:$A$16,0),MATCH($E$14,[7]resumen!$B$4:$G$4,0))</f>
        <v>93134.546000000002</v>
      </c>
      <c r="H72" s="295">
        <f>INDEX([7]resumen!$B$5:$H$16,MATCH(H18,[7]resumen!$A$5:$A$16,0),MATCH($E$14,[7]resumen!$B$4:$G$4,0))</f>
        <v>92881.801000000007</v>
      </c>
      <c r="I72" s="295">
        <f>INDEX([7]resumen!$B$5:$H$16,MATCH(I18,[7]resumen!$A$5:$A$16,0),MATCH($E$14,[7]resumen!$B$4:$G$4,0))</f>
        <v>89763.222999999998</v>
      </c>
      <c r="J72" s="295">
        <f>INDEX([7]resumen!$B$5:$H$16,MATCH(J18,[7]resumen!$A$5:$A$16,0),MATCH($E$14,[7]resumen!$B$4:$G$4,0))</f>
        <v>86841.615999999995</v>
      </c>
      <c r="K72" s="295">
        <f>INDEX([7]resumen!$B$5:$H$16,MATCH(K18,[7]resumen!$A$5:$A$16,0),MATCH($E$14,[7]resumen!$B$4:$G$4,0))</f>
        <v>89885.445999999996</v>
      </c>
      <c r="L72" s="295">
        <f>INDEX([7]resumen!$B$5:$H$16,MATCH(L18,[7]resumen!$A$5:$A$16,0),MATCH($E$14,[7]resumen!$B$4:$G$4,0))</f>
        <v>87777.482000000004</v>
      </c>
      <c r="M72" s="295">
        <f>INDEX([7]resumen!$B$5:$H$16,MATCH(M18,[7]resumen!$A$5:$A$16,0),MATCH($E$14,[7]resumen!$B$4:$G$4,0))</f>
        <v>87499.452999999994</v>
      </c>
      <c r="N72" s="295">
        <f>INDEX([7]resumen!$B$5:$H$16,MATCH(N18,[7]resumen!$A$5:$A$16,0),MATCH($E$14,[7]resumen!$B$4:$G$4,0))</f>
        <v>93535.19</v>
      </c>
      <c r="O72" s="295">
        <f>INDEX([7]resumen!$B$5:$H$16,MATCH(O18,[7]resumen!$A$5:$A$16,0),MATCH($E$14,[7]resumen!$B$4:$G$4,0))</f>
        <v>88383.514999999999</v>
      </c>
      <c r="P72" s="295">
        <f>INDEX([7]resumen!$B$5:$H$16,MATCH(P18,[7]resumen!$A$5:$A$16,0),MATCH($E$14,[7]resumen!$B$4:$G$4,0))</f>
        <v>105420.34</v>
      </c>
      <c r="Q72" s="315"/>
      <c r="R72" s="296"/>
      <c r="S72" s="308"/>
      <c r="T72" s="295" t="e">
        <f>INDEX([7]resumen!$B$5:$H$16,MATCH(T18,[7]resumen!$A$5:$A$16,0),MATCH($T$14,[7]resumen!$B$4:$G$4,0))</f>
        <v>#N/A</v>
      </c>
      <c r="U72" s="295" t="e">
        <f>INDEX([7]resumen!$B$5:$H$16,MATCH(U18,[7]resumen!$A$5:$A$16,0),MATCH($T$14,[7]resumen!$B$4:$G$4,0))</f>
        <v>#N/A</v>
      </c>
      <c r="V72" s="295" t="e">
        <f>INDEX([7]resumen!$B$5:$H$16,MATCH(V18,[7]resumen!$A$5:$A$16,0),MATCH($T$14,[7]resumen!$B$4:$G$4,0))</f>
        <v>#N/A</v>
      </c>
      <c r="W72" s="295" t="e">
        <f>INDEX([7]resumen!$B$5:$H$16,MATCH(W18,[7]resumen!$A$5:$A$16,0),MATCH($T$14,[7]resumen!$B$4:$G$4,0))</f>
        <v>#N/A</v>
      </c>
      <c r="X72" s="295" t="e">
        <f>INDEX([7]resumen!$B$5:$H$16,MATCH(X18,[7]resumen!$A$5:$A$16,0),MATCH($T$14,[7]resumen!$B$4:$G$4,0))</f>
        <v>#N/A</v>
      </c>
      <c r="Y72" s="295" t="e">
        <f>INDEX([7]resumen!$B$5:$H$16,MATCH(Y18,[7]resumen!$A$5:$A$16,0),MATCH($T$14,[7]resumen!$B$4:$G$4,0))</f>
        <v>#N/A</v>
      </c>
      <c r="Z72" s="295" t="e">
        <f>INDEX([7]resumen!$B$5:$H$16,MATCH(Z18,[7]resumen!$A$5:$A$16,0),MATCH($T$14,[7]resumen!$B$4:$G$4,0))</f>
        <v>#N/A</v>
      </c>
      <c r="AA72" s="318" t="e">
        <f>INDEX([5]resumen!$B$5:$H$16,MATCH(AA16,[5]resumen!$A$5:$A$16,0),MATCH($T$14,[5]resumen!$B$4:$H$4,0))</f>
        <v>#N/A</v>
      </c>
      <c r="AB72" s="318" t="e">
        <f>INDEX([5]resumen!$B$5:$H$16,MATCH(AB16,[5]resumen!$A$5:$A$16,0),MATCH($T$14,[5]resumen!$B$4:$H$4,0))</f>
        <v>#N/A</v>
      </c>
      <c r="AC72" s="318" t="e">
        <f>INDEX([5]resumen!$B$5:$H$16,MATCH(AC16,[5]resumen!$A$5:$A$16,0),MATCH($T$14,[5]resumen!$B$4:$H$4,0))</f>
        <v>#N/A</v>
      </c>
      <c r="AD72" s="318" t="e">
        <f>INDEX([5]resumen!$B$5:$H$16,MATCH(AD16,[5]resumen!$A$5:$A$16,0),MATCH($T$14,[5]resumen!$B$4:$H$4,0))</f>
        <v>#N/A</v>
      </c>
      <c r="AE72" s="318" t="e">
        <f>INDEX([5]resumen!$B$5:$H$16,MATCH(AE16,[5]resumen!$A$5:$A$16,0),MATCH($T$14,[5]resumen!$B$4:$H$4,0))</f>
        <v>#N/A</v>
      </c>
      <c r="AF72" s="308"/>
      <c r="AG72" s="296"/>
      <c r="AH72" s="308"/>
      <c r="AI72" s="269" t="str">
        <f t="shared" ref="AI72:AK79" si="41">IFERROR(((T72/E72)-1)*100,"ND")</f>
        <v>ND</v>
      </c>
      <c r="AJ72" s="270" t="str">
        <f t="shared" ref="AJ72:AT79" si="42">IFERROR(((U72/F72)-1)*100,"NA")</f>
        <v>NA</v>
      </c>
      <c r="AK72" s="269" t="str">
        <f t="shared" si="42"/>
        <v>NA</v>
      </c>
      <c r="AL72" s="297" t="str">
        <f t="shared" ref="AL72:AL79" si="43">IFERROR(((W72/H72)-1)*100,"ND")</f>
        <v>ND</v>
      </c>
      <c r="AM72" s="269" t="str">
        <f t="shared" si="42"/>
        <v>NA</v>
      </c>
      <c r="AN72" s="269" t="str">
        <f t="shared" ref="AN72:AO79" si="44">IFERROR(((Y72/J72)-1)*100,"ND")</f>
        <v>ND</v>
      </c>
      <c r="AO72" s="269" t="str">
        <f>IFERROR(((Z72/K72)-1)*100,"ND")</f>
        <v>ND</v>
      </c>
      <c r="AP72" s="309" t="str">
        <f t="shared" si="42"/>
        <v>NA</v>
      </c>
      <c r="AQ72" s="309" t="str">
        <f t="shared" si="42"/>
        <v>NA</v>
      </c>
      <c r="AR72" s="309" t="str">
        <f t="shared" si="42"/>
        <v>NA</v>
      </c>
      <c r="AS72" s="309" t="str">
        <f t="shared" si="42"/>
        <v>NA</v>
      </c>
      <c r="AT72" s="309" t="str">
        <f t="shared" si="42"/>
        <v>NA</v>
      </c>
      <c r="AU72" s="195"/>
      <c r="AV72" s="299">
        <f>SUM(E72:K72)</f>
        <v>621620.647</v>
      </c>
      <c r="AW72" s="299" t="e">
        <f>SUM(T72:Z72)</f>
        <v>#N/A</v>
      </c>
      <c r="AX72" s="297" t="str">
        <f>IFERROR(((AW72/AV72)-1)*100,"ND")</f>
        <v>ND</v>
      </c>
    </row>
    <row r="73" spans="3:52" ht="15.75" customHeight="1">
      <c r="C73" s="305" t="s">
        <v>275</v>
      </c>
      <c r="D73" s="389"/>
      <c r="E73" s="295">
        <f>SUM(E74:E75)</f>
        <v>23403.460999999999</v>
      </c>
      <c r="F73" s="295">
        <f t="shared" ref="F73:P73" si="45">SUM(F74:F75)</f>
        <v>21478.54</v>
      </c>
      <c r="G73" s="295">
        <f t="shared" si="45"/>
        <v>23911.692999999999</v>
      </c>
      <c r="H73" s="295">
        <f t="shared" si="45"/>
        <v>24199.722000000002</v>
      </c>
      <c r="I73" s="295">
        <f t="shared" si="45"/>
        <v>23125.885000000002</v>
      </c>
      <c r="J73" s="295">
        <f t="shared" si="45"/>
        <v>23373.017</v>
      </c>
      <c r="K73" s="295">
        <f t="shared" si="45"/>
        <v>24275.565999999999</v>
      </c>
      <c r="L73" s="295">
        <f t="shared" si="45"/>
        <v>24383.802000000003</v>
      </c>
      <c r="M73" s="295">
        <f t="shared" si="45"/>
        <v>24212.832000000002</v>
      </c>
      <c r="N73" s="295">
        <f t="shared" si="45"/>
        <v>25669.82</v>
      </c>
      <c r="O73" s="295">
        <f t="shared" si="45"/>
        <v>22833.364000000001</v>
      </c>
      <c r="P73" s="295">
        <f t="shared" si="45"/>
        <v>27361.921000000002</v>
      </c>
      <c r="Q73" s="315"/>
      <c r="R73" s="296"/>
      <c r="S73" s="308"/>
      <c r="T73" s="295"/>
      <c r="U73" s="295"/>
      <c r="V73" s="295"/>
      <c r="W73" s="295"/>
      <c r="X73" s="295"/>
      <c r="Y73" s="295"/>
      <c r="Z73" s="295"/>
      <c r="AA73" s="318"/>
      <c r="AB73" s="318"/>
      <c r="AC73" s="318"/>
      <c r="AD73" s="318"/>
      <c r="AE73" s="318"/>
      <c r="AF73" s="308"/>
      <c r="AG73" s="296"/>
      <c r="AH73" s="308"/>
      <c r="AI73" s="297"/>
      <c r="AJ73" s="309"/>
      <c r="AK73" s="297"/>
      <c r="AL73" s="297"/>
      <c r="AM73" s="297"/>
      <c r="AN73" s="297"/>
      <c r="AO73" s="297"/>
      <c r="AP73" s="309"/>
      <c r="AQ73" s="309"/>
      <c r="AR73" s="309"/>
      <c r="AS73" s="309"/>
      <c r="AT73" s="309"/>
      <c r="AU73" s="195"/>
      <c r="AV73" s="299">
        <f>SUM(E73:K73)</f>
        <v>163767.88399999999</v>
      </c>
      <c r="AW73" s="299"/>
      <c r="AX73" s="297"/>
    </row>
    <row r="74" spans="3:52">
      <c r="C74" s="272" t="s">
        <v>90</v>
      </c>
      <c r="D74" s="377" t="s">
        <v>42</v>
      </c>
      <c r="E74" s="287">
        <f>INDEX([7]resumen!$U$5:$AA$16,MATCH(E18,[7]resumen!$A$5:$A$16,0),MATCH($E$14,[7]resumen!$B$4:$H$4,0))</f>
        <v>11395.107</v>
      </c>
      <c r="F74" s="287">
        <f>INDEX([7]resumen!$U$5:$AA$16,MATCH(F18,[7]resumen!$A$5:$A$16,0),MATCH($E$14,[7]resumen!$B$4:$H$4,0))</f>
        <v>10521.328</v>
      </c>
      <c r="G74" s="287">
        <f>INDEX([7]resumen!$U$5:$AA$16,MATCH(G18,[7]resumen!$A$5:$A$16,0),MATCH($E$14,[7]resumen!$B$4:$H$4,0))</f>
        <v>12086.34</v>
      </c>
      <c r="H74" s="287">
        <f>INDEX([7]resumen!$U$5:$AA$16,MATCH(H18,[7]resumen!$A$5:$A$16,0),MATCH($E$14,[7]resumen!$B$4:$H$4,0))</f>
        <v>12161.829</v>
      </c>
      <c r="I74" s="287">
        <f>INDEX([7]resumen!$U$5:$AA$16,MATCH(I18,[7]resumen!$A$5:$A$16,0),MATCH($E$14,[7]resumen!$B$4:$H$4,0))</f>
        <v>11425.175999999999</v>
      </c>
      <c r="J74" s="287">
        <f>INDEX([7]resumen!$U$5:$AA$16,MATCH(J18,[7]resumen!$A$5:$A$16,0),MATCH($E$14,[7]resumen!$B$4:$H$4,0))</f>
        <v>11716.234</v>
      </c>
      <c r="K74" s="287">
        <f>INDEX([7]resumen!$U$5:$AA$16,MATCH(K18,[7]resumen!$A$5:$A$16,0),MATCH($E$14,[7]resumen!$B$4:$H$4,0))</f>
        <v>12321.95</v>
      </c>
      <c r="L74" s="287">
        <f>INDEX([7]resumen!$U$5:$AA$16,MATCH(L18,[7]resumen!$A$5:$A$16,0),MATCH($E$14,[7]resumen!$B$4:$H$4,0))</f>
        <v>12277.298000000001</v>
      </c>
      <c r="M74" s="287">
        <f>INDEX([7]resumen!$U$5:$AA$16,MATCH(M18,[7]resumen!$A$5:$A$16,0),MATCH($E$14,[7]resumen!$B$4:$H$4,0))</f>
        <v>12145.684999999999</v>
      </c>
      <c r="N74" s="287">
        <f>INDEX([7]resumen!$U$5:$AA$16,MATCH(N18,[7]resumen!$A$5:$A$16,0),MATCH($E$14,[7]resumen!$B$4:$H$4,0))</f>
        <v>12600.954</v>
      </c>
      <c r="O74" s="287">
        <f>INDEX([7]resumen!$U$5:$AA$16,MATCH(O18,[7]resumen!$A$5:$A$16,0),MATCH($E$14,[7]resumen!$B$4:$H$4,0))</f>
        <v>11084.29</v>
      </c>
      <c r="P74" s="287">
        <f>INDEX([7]resumen!$U$5:$AA$16,MATCH(P18,[7]resumen!$A$5:$A$16,0),MATCH($E$14,[7]resumen!$B$4:$H$4,0))</f>
        <v>13122.483</v>
      </c>
      <c r="Q74" s="281"/>
      <c r="R74" s="275"/>
      <c r="S74" s="276"/>
      <c r="T74" s="287" t="e">
        <f>INDEX([7]resumen!$U$5:$AA$16,MATCH(T18,[7]resumen!$A$5:$A$16,0),MATCH($T$14,[7]resumen!$B$4:$H$4,0))</f>
        <v>#N/A</v>
      </c>
      <c r="U74" s="287" t="e">
        <f>INDEX([7]resumen!$U$5:$AA$16,MATCH(U18,[7]resumen!$A$5:$A$16,0),MATCH($T$14,[7]resumen!$B$4:$H$4,0))</f>
        <v>#N/A</v>
      </c>
      <c r="V74" s="287" t="e">
        <f>INDEX([7]resumen!$U$5:$AA$16,MATCH(V18,[7]resumen!$A$5:$A$16,0),MATCH($T$14,[7]resumen!$B$4:$H$4,0))</f>
        <v>#N/A</v>
      </c>
      <c r="W74" s="287" t="e">
        <f>INDEX([7]resumen!$U$5:$AA$16,MATCH(W18,[7]resumen!$A$5:$A$16,0),MATCH($T$14,[7]resumen!$B$4:$H$4,0))</f>
        <v>#N/A</v>
      </c>
      <c r="X74" s="287" t="e">
        <f>INDEX([7]resumen!$U$5:$AA$16,MATCH(X18,[7]resumen!$A$5:$A$16,0),MATCH($T$14,[7]resumen!$B$4:$H$4,0))</f>
        <v>#N/A</v>
      </c>
      <c r="Y74" s="287" t="e">
        <f>INDEX([7]resumen!$U$5:$AA$16,MATCH(Y18,[7]resumen!$A$5:$A$16,0),MATCH($T$14,[7]resumen!$B$4:$H$4,0))</f>
        <v>#N/A</v>
      </c>
      <c r="Z74" s="287" t="e">
        <f>INDEX([7]resumen!$U$5:$AA$16,MATCH(Z18,[7]resumen!$A$5:$A$16,0),MATCH($T$14,[7]resumen!$B$4:$H$4,0))</f>
        <v>#N/A</v>
      </c>
      <c r="AA74" s="277" t="e">
        <f>INDEX([5]resumen!$L$25:$R$36,MATCH(AA16,[5]resumen!$A$5:$A$16,0),MATCH($T$14,[5]resumen!$B$4:$H$4,0))</f>
        <v>#N/A</v>
      </c>
      <c r="AB74" s="277" t="e">
        <f>INDEX([5]resumen!$L$25:$R$36,MATCH(AB16,[5]resumen!$A$5:$A$16,0),MATCH($T$14,[5]resumen!$B$4:$H$4,0))</f>
        <v>#N/A</v>
      </c>
      <c r="AC74" s="277" t="e">
        <f>INDEX([5]resumen!$L$25:$R$36,MATCH(AC16,[5]resumen!$A$5:$A$16,0),MATCH($T$14,[5]resumen!$B$4:$H$4,0))</f>
        <v>#N/A</v>
      </c>
      <c r="AD74" s="277" t="e">
        <f>INDEX([5]resumen!$L$25:$R$36,MATCH(AD16,[5]resumen!$A$5:$A$16,0),MATCH($T$14,[5]resumen!$B$4:$H$4,0))</f>
        <v>#N/A</v>
      </c>
      <c r="AE74" s="277" t="e">
        <f>INDEX([5]resumen!$L$25:$R$36,MATCH(AE16,[5]resumen!$A$5:$A$16,0),MATCH($T$14,[5]resumen!$B$4:$H$4,0))</f>
        <v>#N/A</v>
      </c>
      <c r="AF74" s="276"/>
      <c r="AG74" s="275"/>
      <c r="AH74" s="276"/>
      <c r="AI74" s="278" t="str">
        <f t="shared" si="41"/>
        <v>ND</v>
      </c>
      <c r="AJ74" s="279" t="str">
        <f t="shared" si="42"/>
        <v>NA</v>
      </c>
      <c r="AK74" s="278" t="str">
        <f t="shared" si="42"/>
        <v>NA</v>
      </c>
      <c r="AL74" s="278" t="str">
        <f t="shared" si="43"/>
        <v>ND</v>
      </c>
      <c r="AM74" s="278" t="str">
        <f t="shared" si="42"/>
        <v>NA</v>
      </c>
      <c r="AN74" s="278" t="str">
        <f t="shared" si="44"/>
        <v>ND</v>
      </c>
      <c r="AO74" s="278" t="str">
        <f t="shared" si="44"/>
        <v>ND</v>
      </c>
      <c r="AP74" s="279" t="str">
        <f t="shared" si="42"/>
        <v>NA</v>
      </c>
      <c r="AQ74" s="279" t="str">
        <f t="shared" si="42"/>
        <v>NA</v>
      </c>
      <c r="AR74" s="279" t="str">
        <f t="shared" si="42"/>
        <v>NA</v>
      </c>
      <c r="AS74" s="279" t="str">
        <f t="shared" si="42"/>
        <v>NA</v>
      </c>
      <c r="AT74" s="279" t="str">
        <f t="shared" si="42"/>
        <v>NA</v>
      </c>
      <c r="AU74" s="195"/>
      <c r="AV74" s="299">
        <f t="shared" ref="AV74:AV79" si="46">SUM(E74:K74)</f>
        <v>81627.963999999993</v>
      </c>
      <c r="AW74" s="299" t="e">
        <f t="shared" ref="AW74:AW79" si="47">SUM(T74:Z74)</f>
        <v>#N/A</v>
      </c>
      <c r="AX74" s="278" t="str">
        <f t="shared" ref="AX74:AX79" si="48">IFERROR(((AW74/AV74)-1)*100,"ND")</f>
        <v>ND</v>
      </c>
    </row>
    <row r="75" spans="3:52">
      <c r="C75" s="272" t="s">
        <v>43</v>
      </c>
      <c r="D75" s="377" t="s">
        <v>42</v>
      </c>
      <c r="E75" s="287">
        <f>INDEX([7]resumen!$AD$5:$AI$16,MATCH(E18,[7]resumen!$A$5:$A$16,0),MATCH($E$14,[7]resumen!$B$4:$H$4,0))</f>
        <v>12008.353999999999</v>
      </c>
      <c r="F75" s="287">
        <f>INDEX([7]resumen!$AD$5:$AI$16,MATCH(F18,[7]resumen!$A$5:$A$16,0),MATCH($E$14,[7]resumen!$B$4:$H$4,0))</f>
        <v>10957.212</v>
      </c>
      <c r="G75" s="287">
        <f>INDEX([7]resumen!$AD$5:$AI$16,MATCH(G18,[7]resumen!$A$5:$A$16,0),MATCH($E$14,[7]resumen!$B$4:$H$4,0))</f>
        <v>11825.352999999999</v>
      </c>
      <c r="H75" s="287">
        <f>INDEX([7]resumen!$AD$5:$AI$16,MATCH(H18,[7]resumen!$A$5:$A$16,0),MATCH($E$14,[7]resumen!$B$4:$H$4,0))</f>
        <v>12037.893</v>
      </c>
      <c r="I75" s="287">
        <f>INDEX([7]resumen!$AD$5:$AI$16,MATCH(I18,[7]resumen!$A$5:$A$16,0),MATCH($E$14,[7]resumen!$B$4:$H$4,0))</f>
        <v>11700.709000000001</v>
      </c>
      <c r="J75" s="287">
        <f>INDEX([7]resumen!$AD$5:$AI$16,MATCH(J18,[7]resumen!$A$5:$A$16,0),MATCH($E$14,[7]resumen!$B$4:$H$4,0))</f>
        <v>11656.782999999999</v>
      </c>
      <c r="K75" s="287">
        <f>INDEX([7]resumen!$AD$5:$AI$16,MATCH(K18,[7]resumen!$A$5:$A$16,0),MATCH($E$14,[7]resumen!$B$4:$H$4,0))</f>
        <v>11953.616</v>
      </c>
      <c r="L75" s="287">
        <f>INDEX([7]resumen!$AD$5:$AI$16,MATCH(L18,[7]resumen!$A$5:$A$16,0),MATCH($E$14,[7]resumen!$B$4:$H$4,0))</f>
        <v>12106.504000000001</v>
      </c>
      <c r="M75" s="287">
        <f>INDEX([7]resumen!$AD$5:$AI$16,MATCH(M18,[7]resumen!$A$5:$A$16,0),MATCH($E$14,[7]resumen!$B$4:$H$4,0))</f>
        <v>12067.147000000001</v>
      </c>
      <c r="N75" s="287">
        <f>INDEX([7]resumen!$AD$5:$AI$16,MATCH(N18,[7]resumen!$A$5:$A$16,0),MATCH($E$14,[7]resumen!$B$4:$H$4,0))</f>
        <v>13068.866</v>
      </c>
      <c r="O75" s="287">
        <f>INDEX([7]resumen!$AD$5:$AI$16,MATCH(O18,[7]resumen!$A$5:$A$16,0),MATCH($E$14,[7]resumen!$B$4:$H$4,0))</f>
        <v>11749.074000000001</v>
      </c>
      <c r="P75" s="287">
        <f>INDEX([7]resumen!$AD$5:$AI$16,MATCH(P18,[7]resumen!$A$5:$A$16,0),MATCH($E$14,[7]resumen!$B$4:$H$4,0))</f>
        <v>14239.438</v>
      </c>
      <c r="Q75" s="281"/>
      <c r="R75" s="275"/>
      <c r="S75" s="276"/>
      <c r="T75" s="287" t="e">
        <f>INDEX([7]resumen!$AD$5:$AI$16,MATCH(T18,[7]resumen!$A$5:$A$16,0),MATCH($T$14,[7]resumen!$B$4:$H$4,0))</f>
        <v>#N/A</v>
      </c>
      <c r="U75" s="287" t="e">
        <f>INDEX([7]resumen!$AD$5:$AI$16,MATCH(U18,[7]resumen!$A$5:$A$16,0),MATCH($T$14,[7]resumen!$B$4:$H$4,0))</f>
        <v>#N/A</v>
      </c>
      <c r="V75" s="287" t="e">
        <f>INDEX([7]resumen!$AD$5:$AI$16,MATCH(V18,[7]resumen!$A$5:$A$16,0),MATCH($T$14,[7]resumen!$B$4:$H$4,0))</f>
        <v>#N/A</v>
      </c>
      <c r="W75" s="287" t="e">
        <f>INDEX([7]resumen!$AD$5:$AI$16,MATCH(W18,[7]resumen!$A$5:$A$16,0),MATCH($T$14,[7]resumen!$B$4:$H$4,0))</f>
        <v>#N/A</v>
      </c>
      <c r="X75" s="287" t="e">
        <f>INDEX([7]resumen!$AD$5:$AI$16,MATCH(X18,[7]resumen!$A$5:$A$16,0),MATCH($T$14,[7]resumen!$B$4:$H$4,0))</f>
        <v>#N/A</v>
      </c>
      <c r="Y75" s="287" t="e">
        <f>INDEX([7]resumen!$AD$5:$AI$16,MATCH(Y18,[7]resumen!$A$5:$A$16,0),MATCH($T$14,[7]resumen!$B$4:$H$4,0))</f>
        <v>#N/A</v>
      </c>
      <c r="Z75" s="287" t="e">
        <f>INDEX([7]resumen!$AD$5:$AI$16,MATCH(Z18,[7]resumen!$A$5:$A$16,0),MATCH($T$14,[7]resumen!$B$4:$H$4,0))</f>
        <v>#N/A</v>
      </c>
      <c r="AA75" s="277" t="e">
        <f>INDEX([5]resumen!$L$5:$R$16,MATCH(AA16,[5]resumen!$A$5:$A$16,0),MATCH($T$14,[5]resumen!$B$4:$H$4,0))</f>
        <v>#N/A</v>
      </c>
      <c r="AB75" s="277" t="e">
        <f>INDEX([5]resumen!$L$5:$R$16,MATCH(AB16,[5]resumen!$A$5:$A$16,0),MATCH($T$14,[5]resumen!$B$4:$H$4,0))</f>
        <v>#N/A</v>
      </c>
      <c r="AC75" s="277" t="e">
        <f>INDEX([5]resumen!$L$5:$R$16,MATCH(AC16,[5]resumen!$A$5:$A$16,0),MATCH($T$14,[5]resumen!$B$4:$H$4,0))</f>
        <v>#N/A</v>
      </c>
      <c r="AD75" s="277" t="e">
        <f>INDEX([5]resumen!$L$5:$R$16,MATCH(AD16,[5]resumen!$A$5:$A$16,0),MATCH($T$14,[5]resumen!$B$4:$H$4,0))</f>
        <v>#N/A</v>
      </c>
      <c r="AE75" s="277" t="e">
        <f>INDEX([5]resumen!$L$5:$R$16,MATCH(AE16,[5]resumen!$A$5:$A$16,0),MATCH($T$14,[5]resumen!$B$4:$H$4,0))</f>
        <v>#N/A</v>
      </c>
      <c r="AF75" s="276"/>
      <c r="AG75" s="275"/>
      <c r="AH75" s="276"/>
      <c r="AI75" s="278" t="str">
        <f t="shared" si="41"/>
        <v>ND</v>
      </c>
      <c r="AJ75" s="279" t="str">
        <f t="shared" si="42"/>
        <v>NA</v>
      </c>
      <c r="AK75" s="278" t="str">
        <f t="shared" si="42"/>
        <v>NA</v>
      </c>
      <c r="AL75" s="278" t="str">
        <f t="shared" si="43"/>
        <v>ND</v>
      </c>
      <c r="AM75" s="278" t="str">
        <f t="shared" si="42"/>
        <v>NA</v>
      </c>
      <c r="AN75" s="278" t="str">
        <f t="shared" si="44"/>
        <v>ND</v>
      </c>
      <c r="AO75" s="278" t="str">
        <f t="shared" si="44"/>
        <v>ND</v>
      </c>
      <c r="AP75" s="279" t="str">
        <f t="shared" si="42"/>
        <v>NA</v>
      </c>
      <c r="AQ75" s="279" t="str">
        <f t="shared" si="42"/>
        <v>NA</v>
      </c>
      <c r="AR75" s="279" t="str">
        <f t="shared" si="42"/>
        <v>NA</v>
      </c>
      <c r="AS75" s="279" t="str">
        <f t="shared" si="42"/>
        <v>NA</v>
      </c>
      <c r="AT75" s="279" t="str">
        <f t="shared" si="42"/>
        <v>NA</v>
      </c>
      <c r="AU75" s="195"/>
      <c r="AV75" s="299">
        <f t="shared" si="46"/>
        <v>82139.919999999984</v>
      </c>
      <c r="AW75" s="299" t="e">
        <f t="shared" si="47"/>
        <v>#N/A</v>
      </c>
      <c r="AX75" s="278" t="str">
        <f t="shared" si="48"/>
        <v>ND</v>
      </c>
    </row>
    <row r="76" spans="3:52" ht="18" customHeight="1">
      <c r="C76" s="319" t="s">
        <v>227</v>
      </c>
      <c r="D76" s="377" t="s">
        <v>42</v>
      </c>
      <c r="E76" s="287">
        <f>INDEX([7]resumen!$AT$5:$AY$16,MATCH(E18,[7]resumen!$A$5:$A$16,0),MATCH($E$14,[7]resumen!$B$4:$H$4,0))</f>
        <v>31567.327000000001</v>
      </c>
      <c r="F76" s="287">
        <f>INDEX([7]resumen!$AT$5:$AY$16,MATCH(F18,[7]resumen!$A$5:$A$16,0),MATCH($E$14,[7]resumen!$B$4:$H$4,0))</f>
        <v>28394.722000000002</v>
      </c>
      <c r="G76" s="287">
        <f>INDEX([7]resumen!$AT$5:$AY$16,MATCH(G18,[7]resumen!$A$5:$A$16,0),MATCH($E$14,[7]resumen!$B$4:$H$4,0))</f>
        <v>32230.602999999999</v>
      </c>
      <c r="H76" s="287">
        <f>INDEX([7]resumen!$AT$5:$AY$16,MATCH(H18,[7]resumen!$A$5:$A$16,0),MATCH($E$14,[7]resumen!$B$4:$H$4,0))</f>
        <v>30630.238000000001</v>
      </c>
      <c r="I76" s="287">
        <f>INDEX([7]resumen!$AT$5:$AY$16,MATCH(I18,[7]resumen!$A$5:$A$16,0),MATCH($E$14,[7]resumen!$B$4:$H$4,0))</f>
        <v>29717.798999999999</v>
      </c>
      <c r="J76" s="287">
        <f>INDEX([7]resumen!$AT$5:$AY$16,MATCH(J18,[7]resumen!$A$5:$A$16,0),MATCH($E$14,[7]resumen!$B$4:$H$4,0))</f>
        <v>29012.455999999998</v>
      </c>
      <c r="K76" s="287">
        <f>INDEX([7]resumen!$AT$5:$AY$16,MATCH(K18,[7]resumen!$A$5:$A$16,0),MATCH($E$14,[7]resumen!$B$4:$H$4,0))</f>
        <v>29979.404999999999</v>
      </c>
      <c r="L76" s="287">
        <f>INDEX([7]resumen!$AT$5:$AY$16,MATCH(L18,[7]resumen!$A$5:$A$16,0),MATCH($E$14,[7]resumen!$B$4:$H$4,0))</f>
        <v>28929.467000000001</v>
      </c>
      <c r="M76" s="287">
        <f>INDEX([7]resumen!$AT$5:$AY$16,MATCH(M18,[7]resumen!$A$5:$A$16,0),MATCH($E$14,[7]resumen!$B$4:$H$4,0))</f>
        <v>28472.023000000001</v>
      </c>
      <c r="N76" s="287">
        <f>INDEX([7]resumen!$AT$5:$AY$16,MATCH(N18,[7]resumen!$A$5:$A$16,0),MATCH($E$14,[7]resumen!$B$4:$H$4,0))</f>
        <v>30919.690999999999</v>
      </c>
      <c r="O76" s="287">
        <f>INDEX([7]resumen!$AT$5:$AY$16,MATCH(O18,[7]resumen!$A$5:$A$16,0),MATCH($E$14,[7]resumen!$B$4:$H$4,0))</f>
        <v>28710.645</v>
      </c>
      <c r="P76" s="287">
        <f>INDEX([7]resumen!$AT$5:$AY$16,MATCH(P18,[7]resumen!$A$5:$A$16,0),MATCH($E$14,[7]resumen!$B$4:$H$4,0))</f>
        <v>33362.728000000003</v>
      </c>
      <c r="Q76" s="281"/>
      <c r="R76" s="275"/>
      <c r="S76" s="276"/>
      <c r="T76" s="287" t="e">
        <f>INDEX([7]resumen!$AT$5:$AY$16,MATCH(T18,[7]resumen!$A$5:$A$16,0),MATCH($T$14,[7]resumen!$B$4:$H$4,0))</f>
        <v>#N/A</v>
      </c>
      <c r="U76" s="287" t="e">
        <f>INDEX([7]resumen!$AT$5:$AY$16,MATCH(U18,[7]resumen!$A$5:$A$16,0),MATCH($T$14,[7]resumen!$B$4:$H$4,0))</f>
        <v>#N/A</v>
      </c>
      <c r="V76" s="287" t="e">
        <f>INDEX([7]resumen!$AT$5:$AY$16,MATCH(V18,[7]resumen!$A$5:$A$16,0),MATCH($T$14,[7]resumen!$B$4:$H$4,0))</f>
        <v>#N/A</v>
      </c>
      <c r="W76" s="287" t="e">
        <f>INDEX([7]resumen!$AT$5:$AY$16,MATCH(W18,[7]resumen!$A$5:$A$16,0),MATCH($T$14,[7]resumen!$B$4:$H$4,0))</f>
        <v>#N/A</v>
      </c>
      <c r="X76" s="287" t="e">
        <f>INDEX([7]resumen!$AT$5:$AY$16,MATCH(X18,[7]resumen!$A$5:$A$16,0),MATCH($T$14,[7]resumen!$B$4:$H$4,0))</f>
        <v>#N/A</v>
      </c>
      <c r="Y76" s="287" t="e">
        <f>INDEX([7]resumen!$AT$5:$AY$16,MATCH(Y18,[7]resumen!$A$5:$A$16,0),MATCH($T$14,[7]resumen!$B$4:$H$4,0))</f>
        <v>#N/A</v>
      </c>
      <c r="Z76" s="287" t="e">
        <f>INDEX([7]resumen!$AT$5:$AY$16,MATCH(Z18,[7]resumen!$A$5:$A$16,0),MATCH($T$14,[7]resumen!$B$4:$H$4,0))</f>
        <v>#N/A</v>
      </c>
      <c r="AA76" s="285" t="e">
        <f>INDEX([5]resumen!$B$25:$H$36,MATCH(AA16,[5]resumen!$A$5:$A$16,0),MATCH($T$14,[5]resumen!$B$4:$H$4,0))</f>
        <v>#N/A</v>
      </c>
      <c r="AB76" s="285" t="e">
        <f>INDEX([5]resumen!$B$25:$H$36,MATCH(AB16,[5]resumen!$A$5:$A$16,0),MATCH($T$14,[5]resumen!$B$4:$H$4,0))</f>
        <v>#N/A</v>
      </c>
      <c r="AC76" s="285" t="e">
        <f>INDEX([5]resumen!$B$25:$H$36,MATCH(AC16,[5]resumen!$A$5:$A$16,0),MATCH($T$14,[5]resumen!$B$4:$H$4,0))</f>
        <v>#N/A</v>
      </c>
      <c r="AD76" s="285" t="e">
        <f>INDEX([5]resumen!$B$25:$H$36,MATCH(AD16,[5]resumen!$A$5:$A$16,0),MATCH($T$14,[5]resumen!$B$4:$H$4,0))</f>
        <v>#N/A</v>
      </c>
      <c r="AE76" s="285" t="e">
        <f>INDEX([5]resumen!$B$25:$H$36,MATCH(AE16,[5]resumen!$A$5:$A$16,0),MATCH($T$14,[5]resumen!$B$4:$H$4,0))</f>
        <v>#N/A</v>
      </c>
      <c r="AF76" s="276"/>
      <c r="AG76" s="275"/>
      <c r="AH76" s="276"/>
      <c r="AI76" s="278" t="str">
        <f t="shared" si="41"/>
        <v>ND</v>
      </c>
      <c r="AJ76" s="279" t="str">
        <f t="shared" si="42"/>
        <v>NA</v>
      </c>
      <c r="AK76" s="278" t="str">
        <f t="shared" si="42"/>
        <v>NA</v>
      </c>
      <c r="AL76" s="278" t="str">
        <f t="shared" si="43"/>
        <v>ND</v>
      </c>
      <c r="AM76" s="278" t="str">
        <f t="shared" si="42"/>
        <v>NA</v>
      </c>
      <c r="AN76" s="278" t="str">
        <f t="shared" si="44"/>
        <v>ND</v>
      </c>
      <c r="AO76" s="278" t="str">
        <f t="shared" si="44"/>
        <v>ND</v>
      </c>
      <c r="AP76" s="279" t="str">
        <f t="shared" si="42"/>
        <v>NA</v>
      </c>
      <c r="AQ76" s="279" t="str">
        <f t="shared" si="42"/>
        <v>NA</v>
      </c>
      <c r="AR76" s="279" t="str">
        <f t="shared" si="42"/>
        <v>NA</v>
      </c>
      <c r="AS76" s="279" t="str">
        <f t="shared" si="42"/>
        <v>NA</v>
      </c>
      <c r="AT76" s="279" t="str">
        <f t="shared" si="42"/>
        <v>NA</v>
      </c>
      <c r="AU76" s="195"/>
      <c r="AV76" s="299">
        <f t="shared" si="46"/>
        <v>211532.55000000002</v>
      </c>
      <c r="AW76" s="299" t="e">
        <f t="shared" si="47"/>
        <v>#N/A</v>
      </c>
      <c r="AX76" s="278" t="str">
        <f t="shared" si="48"/>
        <v>ND</v>
      </c>
    </row>
    <row r="77" spans="3:52">
      <c r="C77" s="272" t="s">
        <v>91</v>
      </c>
      <c r="D77" s="377" t="s">
        <v>42</v>
      </c>
      <c r="E77" s="287">
        <f>INDEX([7]resumen!$B$24:$H$35,MATCH(E18,[7]resumen!$A$5:$A$16,0),MATCH($E$14,[7]resumen!$B$4:$H$4,0))</f>
        <v>8654.3179999999993</v>
      </c>
      <c r="F77" s="287">
        <f>INDEX([7]resumen!$B$24:$H$35,MATCH(F18,[7]resumen!$A$5:$A$16,0),MATCH($E$14,[7]resumen!$B$4:$H$4,0))</f>
        <v>4962.6570000000002</v>
      </c>
      <c r="G77" s="287">
        <f>INDEX([7]resumen!$B$24:$H$35,MATCH(G18,[7]resumen!$A$5:$A$16,0),MATCH($E$14,[7]resumen!$B$4:$H$4,0))</f>
        <v>10347.179</v>
      </c>
      <c r="H77" s="287">
        <f>INDEX([7]resumen!$B$24:$H$35,MATCH(H18,[7]resumen!$A$5:$A$16,0),MATCH($E$14,[7]resumen!$B$4:$H$4,0))</f>
        <v>12516.007</v>
      </c>
      <c r="I77" s="287">
        <f>INDEX([7]resumen!$B$24:$H$35,MATCH(I18,[7]resumen!$A$5:$A$16,0),MATCH($E$14,[7]resumen!$B$4:$H$4,0))</f>
        <v>11808.105</v>
      </c>
      <c r="J77" s="287">
        <f>INDEX([7]resumen!$B$24:$H$35,MATCH(J18,[7]resumen!$A$5:$A$16,0),MATCH($E$14,[7]resumen!$B$4:$H$4,0))</f>
        <v>8471.32</v>
      </c>
      <c r="K77" s="287">
        <f>INDEX([7]resumen!$B$24:$H$35,MATCH(K18,[7]resumen!$A$5:$A$16,0),MATCH($E$14,[7]resumen!$B$4:$H$4,0))</f>
        <v>8063.2150000000001</v>
      </c>
      <c r="L77" s="287">
        <f>INDEX([7]resumen!$B$24:$H$35,MATCH(L18,[7]resumen!$A$5:$A$16,0),MATCH($E$14,[7]resumen!$B$4:$H$4,0))</f>
        <v>7879.0280000000002</v>
      </c>
      <c r="M77" s="287">
        <f>INDEX([7]resumen!$B$24:$H$35,MATCH(M18,[7]resumen!$A$5:$A$16,0),MATCH($E$14,[7]resumen!$B$4:$H$4,0))</f>
        <v>9463.5159999999996</v>
      </c>
      <c r="N77" s="287">
        <f>INDEX([7]resumen!$B$24:$H$35,MATCH(N18,[7]resumen!$A$5:$A$16,0),MATCH($E$14,[7]resumen!$B$4:$H$4,0))</f>
        <v>10175.145</v>
      </c>
      <c r="O77" s="287">
        <f>INDEX([7]resumen!$B$24:$H$35,MATCH(O18,[7]resumen!$A$5:$A$16,0),MATCH($E$14,[7]resumen!$B$4:$H$4,0))</f>
        <v>11238.703</v>
      </c>
      <c r="P77" s="287">
        <f>INDEX([7]resumen!$B$24:$H$35,MATCH(P18,[7]resumen!$A$5:$A$16,0),MATCH($E$14,[7]resumen!$B$4:$H$4,0))</f>
        <v>15433.28</v>
      </c>
      <c r="Q77" s="281"/>
      <c r="R77" s="275"/>
      <c r="S77" s="276"/>
      <c r="T77" s="287" t="e">
        <f>INDEX([7]resumen!$B$24:$H$35,MATCH(T18,[7]resumen!$A$5:$A$16,0),MATCH($T$14,[7]resumen!$B$4:$H$4,0))</f>
        <v>#N/A</v>
      </c>
      <c r="U77" s="287" t="e">
        <f>INDEX([7]resumen!$B$24:$H$35,MATCH(U18,[7]resumen!$A$5:$A$16,0),MATCH($T$14,[7]resumen!$B$4:$H$4,0))</f>
        <v>#N/A</v>
      </c>
      <c r="V77" s="287" t="e">
        <f>INDEX([7]resumen!$B$24:$H$35,MATCH(V18,[7]resumen!$A$5:$A$16,0),MATCH($T$14,[7]resumen!$B$4:$H$4,0))</f>
        <v>#N/A</v>
      </c>
      <c r="W77" s="287" t="e">
        <f>INDEX([7]resumen!$B$24:$H$35,MATCH(W18,[7]resumen!$A$5:$A$16,0),MATCH($T$14,[7]resumen!$B$4:$H$4,0))</f>
        <v>#N/A</v>
      </c>
      <c r="X77" s="287" t="e">
        <f>INDEX([7]resumen!$B$24:$H$35,MATCH(X18,[7]resumen!$A$5:$A$16,0),MATCH($T$14,[7]resumen!$B$4:$H$4,0))</f>
        <v>#N/A</v>
      </c>
      <c r="Y77" s="287" t="e">
        <f>INDEX([7]resumen!$B$24:$H$35,MATCH(Y18,[7]resumen!$A$5:$A$16,0),MATCH($T$14,[7]resumen!$B$4:$H$4,0))</f>
        <v>#N/A</v>
      </c>
      <c r="Z77" s="287" t="e">
        <f>INDEX([7]resumen!$B$24:$H$35,MATCH(Z18,[7]resumen!$A$5:$A$16,0),MATCH($T$14,[7]resumen!$B$4:$H$4,0))</f>
        <v>#N/A</v>
      </c>
      <c r="AA77" s="285" t="e">
        <f>INDEX([5]resumen!$B$67:$H$78,MATCH(AA16,[5]resumen!$A$5:$A$16,0),MATCH($T$14,[5]resumen!$B$4:$H$4,0))</f>
        <v>#N/A</v>
      </c>
      <c r="AB77" s="285">
        <v>0</v>
      </c>
      <c r="AC77" s="285" t="e">
        <f>INDEX([5]resumen!$B$67:$H$78,MATCH(AC16,[5]resumen!$A$5:$A$16,0),MATCH($T$14,[5]resumen!$B$4:$H$4,0))</f>
        <v>#N/A</v>
      </c>
      <c r="AD77" s="285" t="e">
        <f>INDEX([5]resumen!$B$67:$H$78,MATCH(AD16,[5]resumen!$A$5:$A$16,0),MATCH($T$14,[5]resumen!$B$4:$H$4,0))</f>
        <v>#N/A</v>
      </c>
      <c r="AE77" s="285" t="e">
        <f>INDEX([5]resumen!$B$67:$H$78,MATCH(AE16,[5]resumen!$A$5:$A$16,0),MATCH($T$14,[5]resumen!$B$4:$H$4,0))</f>
        <v>#N/A</v>
      </c>
      <c r="AF77" s="276"/>
      <c r="AG77" s="275"/>
      <c r="AH77" s="276"/>
      <c r="AI77" s="278" t="str">
        <f t="shared" si="41"/>
        <v>ND</v>
      </c>
      <c r="AJ77" s="279" t="str">
        <f t="shared" si="42"/>
        <v>NA</v>
      </c>
      <c r="AK77" s="278" t="str">
        <f t="shared" si="42"/>
        <v>NA</v>
      </c>
      <c r="AL77" s="278" t="str">
        <f t="shared" si="43"/>
        <v>ND</v>
      </c>
      <c r="AM77" s="278" t="str">
        <f t="shared" si="42"/>
        <v>NA</v>
      </c>
      <c r="AN77" s="278" t="str">
        <f t="shared" si="44"/>
        <v>ND</v>
      </c>
      <c r="AO77" s="278" t="str">
        <f t="shared" si="44"/>
        <v>ND</v>
      </c>
      <c r="AP77" s="279" t="str">
        <f t="shared" si="42"/>
        <v>NA</v>
      </c>
      <c r="AQ77" s="279">
        <f t="shared" si="42"/>
        <v>-100</v>
      </c>
      <c r="AR77" s="279" t="str">
        <f t="shared" si="42"/>
        <v>NA</v>
      </c>
      <c r="AS77" s="279" t="str">
        <f t="shared" si="42"/>
        <v>NA</v>
      </c>
      <c r="AT77" s="279" t="str">
        <f t="shared" si="42"/>
        <v>NA</v>
      </c>
      <c r="AU77" s="195"/>
      <c r="AV77" s="299">
        <f t="shared" si="46"/>
        <v>64822.801000000007</v>
      </c>
      <c r="AW77" s="299" t="e">
        <f t="shared" si="47"/>
        <v>#N/A</v>
      </c>
      <c r="AX77" s="278" t="str">
        <f t="shared" si="48"/>
        <v>ND</v>
      </c>
    </row>
    <row r="78" spans="3:52" ht="16.5" customHeight="1">
      <c r="C78" s="272" t="s">
        <v>92</v>
      </c>
      <c r="D78" s="377" t="s">
        <v>42</v>
      </c>
      <c r="E78" s="287">
        <f>INDEX([7]resumen!$M$24:$R$35,MATCH(E18,[7]resumen!$A$5:$A$16,0),MATCH($E$14,[7]resumen!$B$4:$H$4,0))</f>
        <v>7188.9849999999997</v>
      </c>
      <c r="F78" s="287">
        <f>INDEX([7]resumen!$M$24:$R$35,MATCH(F18,[7]resumen!$A$5:$A$16,0),MATCH($E$14,[7]resumen!$B$4:$H$4,0))</f>
        <v>6736.6980000000003</v>
      </c>
      <c r="G78" s="287">
        <f>INDEX([7]resumen!$M$24:$R$35,MATCH(G18,[7]resumen!$A$5:$A$16,0),MATCH($E$14,[7]resumen!$B$4:$H$4,0))</f>
        <v>7319.0329999999994</v>
      </c>
      <c r="H78" s="287">
        <f>INDEX([7]resumen!$M$24:$R$35,MATCH(H18,[7]resumen!$A$5:$A$16,0),MATCH($E$14,[7]resumen!$B$4:$H$4,0))</f>
        <v>7133.2892300000003</v>
      </c>
      <c r="I78" s="287">
        <f>INDEX([7]resumen!$M$24:$R$35,MATCH(I18,[7]resumen!$A$5:$A$16,0),MATCH($E$14,[7]resumen!$B$4:$H$4,0))</f>
        <v>6993.8610000000008</v>
      </c>
      <c r="J78" s="287">
        <f>INDEX([7]resumen!$M$24:$R$35,MATCH(J18,[7]resumen!$A$5:$A$16,0),MATCH($E$14,[7]resumen!$B$4:$H$4,0))</f>
        <v>7001.43</v>
      </c>
      <c r="K78" s="287">
        <f>INDEX([7]resumen!$M$24:$R$35,MATCH(K18,[7]resumen!$A$5:$A$16,0),MATCH($E$14,[7]resumen!$B$4:$H$4,0))</f>
        <v>7532.0889999999999</v>
      </c>
      <c r="L78" s="287">
        <f>INDEX([7]resumen!$M$24:$R$35,MATCH(L18,[7]resumen!$A$5:$A$16,0),MATCH($E$14,[7]resumen!$B$4:$H$4,0))</f>
        <v>7085.0349999999999</v>
      </c>
      <c r="M78" s="287">
        <f>INDEX([7]resumen!$M$24:$R$35,MATCH(M18,[7]resumen!$A$5:$A$16,0),MATCH($E$14,[7]resumen!$B$4:$H$4,0))</f>
        <v>7168.8559999999998</v>
      </c>
      <c r="N78" s="287">
        <f>INDEX([7]resumen!$M$24:$R$35,MATCH(N18,[7]resumen!$A$5:$A$16,0),MATCH($E$14,[7]resumen!$B$4:$H$4,0))</f>
        <v>7471.9420000000009</v>
      </c>
      <c r="O78" s="287">
        <f>INDEX([7]resumen!$M$24:$R$35,MATCH(O18,[7]resumen!$A$5:$A$16,0),MATCH($E$14,[7]resumen!$B$4:$H$4,0))</f>
        <v>6864.98</v>
      </c>
      <c r="P78" s="287">
        <f>INDEX([7]resumen!$M$24:$R$35,MATCH(P18,[7]resumen!$A$5:$A$16,0),MATCH($E$14,[7]resumen!$B$4:$H$4,0))</f>
        <v>7586.2029999999995</v>
      </c>
      <c r="Q78" s="281"/>
      <c r="R78" s="275"/>
      <c r="S78" s="276"/>
      <c r="T78" s="287" t="e">
        <f>INDEX([7]resumen!$M$24:$R$35,MATCH(T18,[7]resumen!$A$5:$A$16,0),MATCH($T$14,[7]resumen!$B$4:$H$4,0))</f>
        <v>#N/A</v>
      </c>
      <c r="U78" s="287" t="e">
        <f>INDEX([7]resumen!$M$24:$R$35,MATCH(U18,[7]resumen!$A$5:$A$16,0),MATCH($T$14,[7]resumen!$B$4:$H$4,0))</f>
        <v>#N/A</v>
      </c>
      <c r="V78" s="287" t="e">
        <f>INDEX([7]resumen!$M$24:$R$35,MATCH(V18,[7]resumen!$A$5:$A$16,0),MATCH($T$14,[7]resumen!$B$4:$H$4,0))</f>
        <v>#N/A</v>
      </c>
      <c r="W78" s="287" t="e">
        <f>INDEX([7]resumen!$M$24:$R$35,MATCH(W18,[7]resumen!$A$5:$A$16,0),MATCH($T$14,[7]resumen!$B$4:$H$4,0))</f>
        <v>#N/A</v>
      </c>
      <c r="X78" s="287" t="e">
        <f>INDEX([7]resumen!$M$24:$R$35,MATCH(X18,[7]resumen!$A$5:$A$16,0),MATCH($T$14,[7]resumen!$B$4:$H$4,0))</f>
        <v>#N/A</v>
      </c>
      <c r="Y78" s="287" t="e">
        <f>INDEX([7]resumen!$M$24:$R$35,MATCH(Y18,[7]resumen!$A$5:$A$16,0),MATCH($T$14,[7]resumen!$B$4:$H$4,0))</f>
        <v>#N/A</v>
      </c>
      <c r="Z78" s="287" t="e">
        <f>INDEX([7]resumen!$M$24:$R$35,MATCH(Z18,[7]resumen!$A$5:$A$16,0),MATCH($T$14,[7]resumen!$B$4:$H$4,0))</f>
        <v>#N/A</v>
      </c>
      <c r="AA78" s="285" t="e">
        <f>INDEX([5]resumen!$L$46:$R$57,MATCH(AA16,[5]resumen!$A$5:$A$16,0),MATCH($T$14,[5]resumen!$B$4:$H$4,0))</f>
        <v>#N/A</v>
      </c>
      <c r="AB78" s="285" t="e">
        <f>INDEX([5]resumen!$L$46:$R$57,MATCH(AB16,[5]resumen!$A$5:$A$16,0),MATCH($T$14,[5]resumen!$B$4:$H$4,0))</f>
        <v>#N/A</v>
      </c>
      <c r="AC78" s="285" t="e">
        <f>INDEX([5]resumen!$L$46:$R$57,MATCH(AC16,[5]resumen!$A$5:$A$16,0),MATCH($T$14,[5]resumen!$B$4:$H$4,0))</f>
        <v>#N/A</v>
      </c>
      <c r="AD78" s="285" t="e">
        <f>INDEX([5]resumen!$L$46:$R$57,MATCH(AD16,[5]resumen!$A$5:$A$16,0),MATCH($T$14,[5]resumen!$B$4:$H$4,0))</f>
        <v>#N/A</v>
      </c>
      <c r="AE78" s="285" t="e">
        <f>INDEX([5]resumen!$L$46:$R$57,MATCH(AE16,[5]resumen!$A$5:$A$16,0),MATCH($T$14,[5]resumen!$B$4:$H$4,0))</f>
        <v>#N/A</v>
      </c>
      <c r="AF78" s="276"/>
      <c r="AG78" s="275"/>
      <c r="AH78" s="276"/>
      <c r="AI78" s="278" t="str">
        <f t="shared" si="41"/>
        <v>ND</v>
      </c>
      <c r="AJ78" s="279" t="str">
        <f t="shared" si="42"/>
        <v>NA</v>
      </c>
      <c r="AK78" s="279" t="str">
        <f>IFERROR(((V78/G78)-1)*100,"NA")</f>
        <v>NA</v>
      </c>
      <c r="AL78" s="278" t="str">
        <f t="shared" si="43"/>
        <v>ND</v>
      </c>
      <c r="AM78" s="278" t="str">
        <f t="shared" si="42"/>
        <v>NA</v>
      </c>
      <c r="AN78" s="278" t="str">
        <f t="shared" si="44"/>
        <v>ND</v>
      </c>
      <c r="AO78" s="278" t="str">
        <f t="shared" si="44"/>
        <v>ND</v>
      </c>
      <c r="AP78" s="279" t="str">
        <f t="shared" si="42"/>
        <v>NA</v>
      </c>
      <c r="AQ78" s="279" t="str">
        <f t="shared" si="42"/>
        <v>NA</v>
      </c>
      <c r="AR78" s="279" t="str">
        <f t="shared" si="42"/>
        <v>NA</v>
      </c>
      <c r="AS78" s="279" t="str">
        <f t="shared" si="42"/>
        <v>NA</v>
      </c>
      <c r="AT78" s="279" t="str">
        <f t="shared" si="42"/>
        <v>NA</v>
      </c>
      <c r="AU78" s="195"/>
      <c r="AV78" s="299">
        <f t="shared" si="46"/>
        <v>49905.38523</v>
      </c>
      <c r="AW78" s="299" t="e">
        <f t="shared" si="47"/>
        <v>#N/A</v>
      </c>
      <c r="AX78" s="278" t="str">
        <f t="shared" si="48"/>
        <v>ND</v>
      </c>
    </row>
    <row r="79" spans="3:52">
      <c r="C79" s="272" t="s">
        <v>82</v>
      </c>
      <c r="D79" s="377" t="s">
        <v>42</v>
      </c>
      <c r="E79" s="287">
        <f>INDEX([7]resumen!$AL$24:$AQ$35,MATCH(E18,[7]resumen!$A$5:$A$16,0),MATCH($E$14,[7]resumen!$B$4:$H$4,0))</f>
        <v>19268.68</v>
      </c>
      <c r="F79" s="287">
        <f>INDEX([7]resumen!$AL$24:$AQ$35,MATCH(F18,[7]resumen!$A$5:$A$16,0),MATCH($E$14,[7]resumen!$B$4:$H$4,0))</f>
        <v>17458.627</v>
      </c>
      <c r="G79" s="287">
        <f>INDEX([7]resumen!$AL$24:$AQ$35,MATCH(G18,[7]resumen!$A$5:$A$16,0),MATCH($E$14,[7]resumen!$B$4:$H$4,0))</f>
        <v>19326.038</v>
      </c>
      <c r="H79" s="287">
        <f>INDEX([7]resumen!$AL$24:$AQ$35,MATCH(H18,[7]resumen!$A$5:$A$16,0),MATCH($E$14,[7]resumen!$B$4:$H$4,0))</f>
        <v>18402.544000000002</v>
      </c>
      <c r="I79" s="287">
        <f>INDEX([7]resumen!$AL$24:$AQ$35,MATCH(I18,[7]resumen!$A$5:$A$16,0),MATCH($E$14,[7]resumen!$B$4:$H$4,0))</f>
        <v>18117.573</v>
      </c>
      <c r="J79" s="287">
        <f>INDEX([7]resumen!$AL$24:$AQ$35,MATCH(J18,[7]resumen!$A$5:$A$16,0),MATCH($E$14,[7]resumen!$B$4:$H$4,0))</f>
        <v>18983.393</v>
      </c>
      <c r="K79" s="287">
        <f>INDEX([7]resumen!$AL$24:$AQ$35,MATCH(K18,[7]resumen!$A$5:$A$16,0),MATCH($E$14,[7]resumen!$B$4:$H$4,0))</f>
        <v>20035.170999999998</v>
      </c>
      <c r="L79" s="287">
        <f>INDEX([7]resumen!$AL$24:$AQ$35,MATCH(L18,[7]resumen!$A$5:$A$16,0),MATCH($E$14,[7]resumen!$B$4:$H$4,0))</f>
        <v>19500.150000000001</v>
      </c>
      <c r="M79" s="287">
        <f>INDEX([7]resumen!$AL$24:$AQ$35,MATCH(M18,[7]resumen!$A$5:$A$16,0),MATCH($E$14,[7]resumen!$B$4:$H$4,0))</f>
        <v>18182.225999999999</v>
      </c>
      <c r="N79" s="287">
        <f>INDEX([7]resumen!$AL$24:$AQ$35,MATCH(N18,[7]resumen!$A$5:$A$16,0),MATCH($E$14,[7]resumen!$B$4:$H$4,0))</f>
        <v>19298.592000000001</v>
      </c>
      <c r="O79" s="287">
        <f>INDEX([7]resumen!$AL$24:$AQ$35,MATCH(O18,[7]resumen!$A$5:$A$16,0),MATCH($E$14,[7]resumen!$B$4:$H$4,0))</f>
        <v>18735.823</v>
      </c>
      <c r="P79" s="287">
        <f>INDEX([7]resumen!$AL$24:$AQ$35,MATCH(P18,[7]resumen!$A$5:$A$16,0),MATCH($E$14,[7]resumen!$B$4:$H$4,0))</f>
        <v>21676.207999999999</v>
      </c>
      <c r="Q79" s="281"/>
      <c r="R79" s="275"/>
      <c r="S79" s="276"/>
      <c r="T79" s="287" t="e">
        <f>INDEX([7]resumen!$AL$24:$AQ$35,MATCH(T18,[7]resumen!$A$5:$A$16,0),MATCH($T$14,[7]resumen!$B$4:$H$4,0))</f>
        <v>#N/A</v>
      </c>
      <c r="U79" s="287" t="e">
        <f>INDEX([7]resumen!$AL$24:$AQ$35,MATCH(U18,[7]resumen!$A$5:$A$16,0),MATCH($T$14,[7]resumen!$B$4:$H$4,0))</f>
        <v>#N/A</v>
      </c>
      <c r="V79" s="287" t="e">
        <f>INDEX([7]resumen!$AL$24:$AQ$35,MATCH(V18,[7]resumen!$A$5:$A$16,0),MATCH($T$14,[7]resumen!$B$4:$H$4,0))</f>
        <v>#N/A</v>
      </c>
      <c r="W79" s="287" t="e">
        <f>INDEX([7]resumen!$AL$24:$AQ$35,MATCH(W18,[7]resumen!$A$5:$A$16,0),MATCH($T$14,[7]resumen!$B$4:$H$4,0))</f>
        <v>#N/A</v>
      </c>
      <c r="X79" s="287" t="e">
        <f>INDEX([7]resumen!$AL$24:$AQ$35,MATCH(X18,[7]resumen!$A$5:$A$16,0),MATCH($T$14,[7]resumen!$B$4:$H$4,0))</f>
        <v>#N/A</v>
      </c>
      <c r="Y79" s="287" t="e">
        <f>INDEX([7]resumen!$AL$24:$AQ$35,MATCH(Y18,[7]resumen!$A$5:$A$16,0),MATCH($T$14,[7]resumen!$B$4:$H$4,0))</f>
        <v>#N/A</v>
      </c>
      <c r="Z79" s="287" t="e">
        <f>INDEX([7]resumen!$AL$24:$AQ$35,MATCH(Z18,[7]resumen!$A$5:$A$16,0),MATCH($T$14,[7]resumen!$B$4:$H$4,0))</f>
        <v>#N/A</v>
      </c>
      <c r="AA79" s="285" t="e">
        <f>INDEX([5]resumen!$L$67:$R$78,MATCH(AA16,[5]resumen!$A$5:$A$16,0),MATCH($T$14,[5]resumen!$B$4:$H$4,0))</f>
        <v>#N/A</v>
      </c>
      <c r="AB79" s="285" t="e">
        <f>INDEX([5]resumen!$L$67:$R$78,MATCH(AB16,[5]resumen!$A$5:$A$16,0),MATCH($T$14,[5]resumen!$B$4:$H$4,0))</f>
        <v>#N/A</v>
      </c>
      <c r="AC79" s="285" t="e">
        <f>INDEX([5]resumen!$L$67:$R$78,MATCH(AC16,[5]resumen!$A$5:$A$16,0),MATCH($T$14,[5]resumen!$B$4:$H$4,0))</f>
        <v>#N/A</v>
      </c>
      <c r="AD79" s="285" t="e">
        <f>INDEX([5]resumen!$L$67:$R$78,MATCH(AD16,[5]resumen!$A$5:$A$16,0),MATCH($T$14,[5]resumen!$B$4:$H$4,0))</f>
        <v>#N/A</v>
      </c>
      <c r="AE79" s="285" t="e">
        <f>INDEX([5]resumen!$L$67:$R$78,MATCH(AE16,[5]resumen!$A$5:$A$16,0),MATCH($T$14,[5]resumen!$B$4:$H$4,0))</f>
        <v>#N/A</v>
      </c>
      <c r="AF79" s="276"/>
      <c r="AG79" s="275"/>
      <c r="AH79" s="276"/>
      <c r="AI79" s="278" t="str">
        <f t="shared" si="41"/>
        <v>ND</v>
      </c>
      <c r="AJ79" s="278" t="str">
        <f t="shared" si="41"/>
        <v>ND</v>
      </c>
      <c r="AK79" s="278" t="str">
        <f t="shared" si="41"/>
        <v>ND</v>
      </c>
      <c r="AL79" s="278" t="str">
        <f t="shared" si="43"/>
        <v>ND</v>
      </c>
      <c r="AM79" s="278" t="str">
        <f t="shared" si="42"/>
        <v>NA</v>
      </c>
      <c r="AN79" s="278" t="str">
        <f t="shared" si="44"/>
        <v>ND</v>
      </c>
      <c r="AO79" s="278" t="str">
        <f t="shared" si="44"/>
        <v>ND</v>
      </c>
      <c r="AP79" s="279" t="str">
        <f t="shared" si="42"/>
        <v>NA</v>
      </c>
      <c r="AQ79" s="279" t="str">
        <f t="shared" si="42"/>
        <v>NA</v>
      </c>
      <c r="AR79" s="279" t="str">
        <f t="shared" si="42"/>
        <v>NA</v>
      </c>
      <c r="AS79" s="279" t="str">
        <f t="shared" si="42"/>
        <v>NA</v>
      </c>
      <c r="AT79" s="279" t="str">
        <f t="shared" si="42"/>
        <v>NA</v>
      </c>
      <c r="AU79" s="195"/>
      <c r="AV79" s="299">
        <f t="shared" si="46"/>
        <v>131592.02599999998</v>
      </c>
      <c r="AW79" s="299" t="e">
        <f t="shared" si="47"/>
        <v>#N/A</v>
      </c>
      <c r="AX79" s="278" t="str">
        <f t="shared" si="48"/>
        <v>ND</v>
      </c>
    </row>
    <row r="80" spans="3:52" s="172" customFormat="1">
      <c r="C80" s="192"/>
      <c r="D80" s="196"/>
      <c r="E80" s="196"/>
      <c r="F80" s="196"/>
      <c r="G80" s="196"/>
      <c r="H80" s="196"/>
      <c r="I80" s="197"/>
      <c r="J80" s="197"/>
      <c r="K80" s="197"/>
      <c r="L80" s="197"/>
      <c r="M80" s="197"/>
      <c r="N80" s="197"/>
      <c r="O80" s="189"/>
      <c r="P80" s="189"/>
      <c r="Q80" s="189"/>
      <c r="R80" s="189"/>
      <c r="S80" s="189"/>
      <c r="T80" s="245"/>
      <c r="U80" s="245"/>
      <c r="V80" s="245"/>
      <c r="W80" s="245"/>
      <c r="X80" s="193"/>
      <c r="Y80" s="189"/>
      <c r="Z80" s="189"/>
      <c r="AA80" s="189"/>
      <c r="AB80" s="189"/>
      <c r="AC80" s="189"/>
      <c r="AD80" s="189"/>
      <c r="AE80" s="189"/>
      <c r="AF80" s="189"/>
      <c r="AG80" s="189"/>
      <c r="AH80" s="189"/>
      <c r="AI80" s="194"/>
      <c r="AJ80" s="194"/>
      <c r="AK80" s="194"/>
      <c r="AL80" s="194"/>
      <c r="AM80" s="194"/>
      <c r="AN80" s="194"/>
      <c r="AO80" s="194"/>
      <c r="AP80" s="194"/>
      <c r="AQ80" s="182"/>
      <c r="AR80" s="182"/>
      <c r="AS80" s="182"/>
      <c r="AT80" s="182"/>
      <c r="AU80" s="162"/>
      <c r="AV80" s="193"/>
      <c r="AW80" s="193"/>
      <c r="AX80" s="198"/>
      <c r="AZ80" s="173"/>
    </row>
    <row r="81" spans="3:52" s="172" customFormat="1">
      <c r="C81" s="183" t="s">
        <v>55</v>
      </c>
      <c r="D81" s="174"/>
      <c r="E81" s="174"/>
      <c r="F81" s="174"/>
      <c r="G81" s="174"/>
      <c r="H81" s="174"/>
      <c r="I81" s="175"/>
      <c r="J81" s="175"/>
      <c r="K81" s="175"/>
      <c r="L81" s="175"/>
      <c r="M81" s="175"/>
      <c r="N81" s="175"/>
      <c r="O81" s="176"/>
      <c r="P81" s="176"/>
      <c r="Q81" s="176"/>
      <c r="R81" s="176"/>
      <c r="S81" s="176"/>
      <c r="T81" s="243"/>
      <c r="U81" s="243"/>
      <c r="V81" s="243"/>
      <c r="W81" s="243"/>
      <c r="X81" s="177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8"/>
      <c r="AJ81" s="178"/>
      <c r="AK81" s="178"/>
      <c r="AL81" s="178"/>
      <c r="AM81" s="178"/>
      <c r="AN81" s="178"/>
      <c r="AO81" s="291"/>
      <c r="AP81" s="178"/>
      <c r="AQ81" s="181"/>
      <c r="AR81" s="181"/>
      <c r="AS81" s="181"/>
      <c r="AT81" s="181"/>
      <c r="AU81" s="162"/>
      <c r="AV81" s="438" t="s">
        <v>245</v>
      </c>
      <c r="AW81" s="439"/>
      <c r="AX81" s="292" t="s">
        <v>0</v>
      </c>
      <c r="AZ81" s="173"/>
    </row>
    <row r="82" spans="3:52" ht="23.25" customHeight="1">
      <c r="C82" s="385" t="s">
        <v>56</v>
      </c>
      <c r="D82" s="376" t="s">
        <v>1</v>
      </c>
      <c r="E82" s="379">
        <f>INDEX([8]resumen!$B$5:$G$16,MATCH(E18,[8]resumen!$A$5:$A$16,0),MATCH($E$14,[8]resumen!$B$4:$G$4,0))</f>
        <v>165.80721199999999</v>
      </c>
      <c r="F82" s="379">
        <f>INDEX([8]resumen!$B$5:$G$16,MATCH(F18,[8]resumen!$A$5:$A$16,0),MATCH($E$14,[8]resumen!$B$4:$G$4,0))</f>
        <v>180.21301099999999</v>
      </c>
      <c r="G82" s="379">
        <f>INDEX([8]resumen!$B$5:$G$16,MATCH(G18,[8]resumen!$A$5:$A$16,0),MATCH($E$14,[8]resumen!$B$4:$G$4,0))</f>
        <v>219.71621900000002</v>
      </c>
      <c r="H82" s="379">
        <f>INDEX([8]resumen!$B$5:$G$16,MATCH(H18,[8]resumen!$A$5:$A$16,0),MATCH($E$14,[8]resumen!$B$4:$G$4,0))</f>
        <v>102.81000900000001</v>
      </c>
      <c r="I82" s="379">
        <f>INDEX([8]resumen!$B$5:$G$16,MATCH(I18,[8]resumen!$A$5:$A$16,0),MATCH($E$14,[8]resumen!$B$4:$G$4,0))</f>
        <v>186.99409</v>
      </c>
      <c r="J82" s="379">
        <f>INDEX([8]resumen!$B$5:$G$16,MATCH(J18,[8]resumen!$A$5:$A$16,0),MATCH($E$14,[8]resumen!$B$4:$G$4,0))</f>
        <v>220.22662100000002</v>
      </c>
      <c r="K82" s="379">
        <f>INDEX([8]resumen!$B$5:$G$16,MATCH(K18,[8]resumen!$A$5:$A$16,0),MATCH($E$14,[8]resumen!$B$4:$G$4,0))</f>
        <v>210.08496299999999</v>
      </c>
      <c r="L82" s="379">
        <f>INDEX([8]resumen!$B$5:$G$16,MATCH(L18,[8]resumen!$A$5:$A$16,0),MATCH($E$14,[8]resumen!$B$4:$G$4,0))</f>
        <v>168.45338100000001</v>
      </c>
      <c r="M82" s="379">
        <f>INDEX([8]resumen!$B$5:$G$16,MATCH(M18,[8]resumen!$A$5:$A$16,0),MATCH($E$14,[8]resumen!$B$4:$G$4,0))</f>
        <v>206.33500799999999</v>
      </c>
      <c r="N82" s="379">
        <f>INDEX([8]resumen!$B$5:$G$16,MATCH(N18,[8]resumen!$A$5:$A$16,0),MATCH($E$14,[8]resumen!$B$4:$G$4,0))</f>
        <v>151.38237700000002</v>
      </c>
      <c r="O82" s="379">
        <f>INDEX([8]resumen!$B$5:$G$16,MATCH(O18,[8]resumen!$A$5:$A$16,0),MATCH($E$14,[8]resumen!$B$4:$G$4,0))</f>
        <v>123.397065</v>
      </c>
      <c r="P82" s="379">
        <f>INDEX([8]resumen!$B$5:$G$16,MATCH(P18,[8]resumen!$A$5:$A$16,0),MATCH($E$14,[8]resumen!$B$4:$G$4,0))</f>
        <v>140.09314699999999</v>
      </c>
      <c r="Q82" s="296"/>
      <c r="R82" s="296"/>
      <c r="S82" s="308"/>
      <c r="T82" s="382" t="e">
        <f>INDEX([8]resumen!$B$5:$G$16,MATCH(T18,[8]resumen!$A$5:$A$16,0),MATCH($T$14,[8]resumen!$B$4:$G$4,0))</f>
        <v>#N/A</v>
      </c>
      <c r="U82" s="382" t="e">
        <f>INDEX([8]resumen!$B$5:$G$16,MATCH(U18,[8]resumen!$A$5:$A$16,0),MATCH($T$14,[8]resumen!$B$4:$G$4,0))</f>
        <v>#N/A</v>
      </c>
      <c r="V82" s="382" t="e">
        <f>INDEX([8]resumen!$B$5:$G$16,MATCH(V18,[8]resumen!$A$5:$A$16,0),MATCH($T$14,[8]resumen!$B$4:$G$4,0))</f>
        <v>#N/A</v>
      </c>
      <c r="W82" s="382" t="e">
        <f>INDEX([8]resumen!$B$5:$G$16,MATCH(W18,[8]resumen!$A$5:$A$16,0),MATCH($T$14,[8]resumen!$B$4:$G$4,0))</f>
        <v>#N/A</v>
      </c>
      <c r="X82" s="382" t="e">
        <f>INDEX([8]resumen!$B$5:$G$16,MATCH(X18,[8]resumen!$A$5:$A$16,0),MATCH($T$14,[8]resumen!$B$4:$G$4,0))</f>
        <v>#N/A</v>
      </c>
      <c r="Y82" s="382" t="e">
        <f>INDEX([8]resumen!$B$5:$G$16,MATCH(Y18,[8]resumen!$A$5:$A$16,0),MATCH($T$14,[8]resumen!$B$4:$G$4,0))</f>
        <v>#N/A</v>
      </c>
      <c r="Z82" s="382" t="e">
        <f>INDEX([8]resumen!$B$5:$G$16,MATCH(Z18,[8]resumen!$A$5:$A$16,0),MATCH($T$14,[8]resumen!$B$4:$G$4,0))</f>
        <v>#N/A</v>
      </c>
      <c r="AA82" s="307" t="e">
        <f>INDEX([8]resumen!$B$5:$G$16,MATCH(AA18,[8]resumen!$A$5:$A$16,0),MATCH($T$14,[8]resumen!$B$4:$G$4,0))</f>
        <v>#N/A</v>
      </c>
      <c r="AB82" s="307" t="e">
        <f>INDEX([8]resumen!$B$5:$G$16,MATCH(AB18,[8]resumen!$A$5:$A$16,0),MATCH($T$14,[8]resumen!$B$4:$G$4,0))</f>
        <v>#N/A</v>
      </c>
      <c r="AC82" s="307" t="e">
        <f>INDEX([8]resumen!$B$5:$G$16,MATCH(AC18,[8]resumen!$A$5:$A$16,0),MATCH($T$14,[8]resumen!$B$4:$G$4,0))</f>
        <v>#N/A</v>
      </c>
      <c r="AD82" s="307" t="e">
        <f>INDEX([8]resumen!$B$5:$G$16,MATCH(AD18,[8]resumen!$A$5:$A$16,0),MATCH($T$14,[8]resumen!$B$4:$G$4,0))</f>
        <v>#N/A</v>
      </c>
      <c r="AE82" s="307" t="e">
        <f>INDEX([8]resumen!$B$5:$G$16,MATCH(AE18,[8]resumen!$A$5:$A$16,0),MATCH($T$14,[8]resumen!$B$4:$G$4,0))</f>
        <v>#N/A</v>
      </c>
      <c r="AF82" s="307"/>
      <c r="AG82" s="296"/>
      <c r="AH82" s="308"/>
      <c r="AI82" s="297" t="str">
        <f t="shared" ref="AI82:AK91" si="49">IFERROR(((T82/E82)-1)*100,"ND")</f>
        <v>ND</v>
      </c>
      <c r="AJ82" s="297" t="str">
        <f t="shared" si="49"/>
        <v>ND</v>
      </c>
      <c r="AK82" s="297" t="str">
        <f t="shared" si="49"/>
        <v>ND</v>
      </c>
      <c r="AL82" s="309" t="str">
        <f t="shared" ref="AL82:AN91" si="50">IFERROR(((W82/H82)-1)*100,"NA")</f>
        <v>NA</v>
      </c>
      <c r="AM82" s="309" t="str">
        <f t="shared" si="50"/>
        <v>NA</v>
      </c>
      <c r="AN82" s="309" t="str">
        <f t="shared" si="50"/>
        <v>NA</v>
      </c>
      <c r="AO82" s="269" t="str">
        <f>IFERROR(((Z82/K82)-1)*100,"ND")</f>
        <v>ND</v>
      </c>
      <c r="AP82" s="321" t="str">
        <f t="shared" ref="AP82:AT91" si="51">IFERROR(((AA82/L82)-1)*100,"NA")</f>
        <v>NA</v>
      </c>
      <c r="AQ82" s="309" t="str">
        <f t="shared" si="51"/>
        <v>NA</v>
      </c>
      <c r="AR82" s="309" t="str">
        <f t="shared" si="51"/>
        <v>NA</v>
      </c>
      <c r="AS82" s="309" t="str">
        <f t="shared" si="51"/>
        <v>NA</v>
      </c>
      <c r="AT82" s="309" t="str">
        <f t="shared" si="51"/>
        <v>NA</v>
      </c>
      <c r="AU82" s="162"/>
      <c r="AV82" s="300">
        <f>SUM(E82:K82)</f>
        <v>1285.8521250000001</v>
      </c>
      <c r="AW82" s="300" t="e">
        <f>SUM(T82:Z82)</f>
        <v>#N/A</v>
      </c>
      <c r="AX82" s="297" t="str">
        <f t="shared" ref="AX82:AX91" si="52">IFERROR(((AW82/AV82)-1)*100,"ND")</f>
        <v>ND</v>
      </c>
    </row>
    <row r="83" spans="3:52">
      <c r="C83" s="322" t="s">
        <v>72</v>
      </c>
      <c r="D83" s="377" t="s">
        <v>1</v>
      </c>
      <c r="E83" s="380">
        <f>INDEX([8]resumen!$M$5:$R$16,MATCH(E18,[8]resumen!$A$5:$A$16,0),MATCH($E$14,[8]resumen!$B$4:$G$4,0))</f>
        <v>134.99561799999998</v>
      </c>
      <c r="F83" s="380">
        <f>INDEX([8]resumen!$M$5:$R$16,MATCH(F18,[8]resumen!$A$5:$A$16,0),MATCH($E$14,[8]resumen!$B$4:$G$4,0))</f>
        <v>151.57156899999998</v>
      </c>
      <c r="G83" s="380">
        <f>INDEX([8]resumen!$M$5:$R$16,MATCH(G18,[8]resumen!$A$5:$A$16,0),MATCH($E$14,[8]resumen!$B$4:$G$4,0))</f>
        <v>133.892155</v>
      </c>
      <c r="H83" s="380">
        <f>INDEX([8]resumen!$M$5:$R$16,MATCH(H18,[8]resumen!$A$5:$A$16,0),MATCH($E$14,[8]resumen!$B$4:$G$4,0))</f>
        <v>45.351286999999999</v>
      </c>
      <c r="I83" s="380">
        <f>INDEX([8]resumen!$M$5:$R$16,MATCH(I18,[8]resumen!$A$5:$A$16,0),MATCH($E$14,[8]resumen!$B$4:$G$4,0))</f>
        <v>125.59613400000001</v>
      </c>
      <c r="J83" s="380">
        <f>INDEX([8]resumen!$M$5:$R$16,MATCH(J18,[8]resumen!$A$5:$A$16,0),MATCH($E$14,[8]resumen!$B$4:$G$4,0))</f>
        <v>152.83452299999999</v>
      </c>
      <c r="K83" s="380">
        <f>INDEX([8]resumen!$M$5:$R$16,MATCH(K18,[8]resumen!$A$5:$A$16,0),MATCH($E$14,[8]resumen!$B$4:$G$4,0))</f>
        <v>143.67775499999999</v>
      </c>
      <c r="L83" s="380">
        <f>INDEX([8]resumen!$M$5:$R$16,MATCH(L18,[8]resumen!$A$5:$A$16,0),MATCH($E$14,[8]resumen!$B$4:$G$4,0))</f>
        <v>121.484925</v>
      </c>
      <c r="M83" s="380">
        <f>INDEX([8]resumen!$M$5:$R$16,MATCH(M18,[8]resumen!$A$5:$A$16,0),MATCH($E$14,[8]resumen!$B$4:$G$4,0))</f>
        <v>135.72421800000001</v>
      </c>
      <c r="N83" s="380">
        <f>INDEX([8]resumen!$M$5:$R$16,MATCH(N18,[8]resumen!$A$5:$A$16,0),MATCH($E$14,[8]resumen!$B$4:$G$4,0))</f>
        <v>101.941709</v>
      </c>
      <c r="O83" s="380">
        <f>INDEX([8]resumen!$M$5:$R$16,MATCH(O18,[8]resumen!$A$5:$A$16,0),MATCH($E$14,[8]resumen!$B$4:$G$4,0))</f>
        <v>98.744611000000006</v>
      </c>
      <c r="P83" s="380">
        <f>INDEX([8]resumen!$M$5:$R$16,MATCH(P18,[8]resumen!$A$5:$A$16,0),MATCH($E$14,[8]resumen!$B$4:$G$4,0))</f>
        <v>109.571996</v>
      </c>
      <c r="Q83" s="275"/>
      <c r="R83" s="275"/>
      <c r="S83" s="276"/>
      <c r="T83" s="383" t="e">
        <f>INDEX([8]resumen!$M$5:$R$16,MATCH(T18,[8]resumen!$A$5:$A$16,0),MATCH($T$14,[8]resumen!$B$4:$G$4,0))</f>
        <v>#N/A</v>
      </c>
      <c r="U83" s="383" t="e">
        <f>INDEX([8]resumen!$M$5:$R$16,MATCH(U18,[8]resumen!$A$5:$A$16,0),MATCH($T$14,[8]resumen!$B$4:$G$4,0))</f>
        <v>#N/A</v>
      </c>
      <c r="V83" s="383" t="e">
        <f>INDEX([8]resumen!$M$5:$R$16,MATCH(V18,[8]resumen!$A$5:$A$16,0),MATCH($T$14,[8]resumen!$B$4:$G$4,0))</f>
        <v>#N/A</v>
      </c>
      <c r="W83" s="383" t="e">
        <f>INDEX([8]resumen!$M$5:$R$16,MATCH(W18,[8]resumen!$A$5:$A$16,0),MATCH($T$14,[8]resumen!$B$4:$G$4,0))</f>
        <v>#N/A</v>
      </c>
      <c r="X83" s="383" t="e">
        <f>INDEX([8]resumen!$M$5:$R$16,MATCH(X18,[8]resumen!$A$5:$A$16,0),MATCH($T$14,[8]resumen!$B$4:$G$4,0))</f>
        <v>#N/A</v>
      </c>
      <c r="Y83" s="383" t="e">
        <f>INDEX([8]resumen!$M$5:$R$16,MATCH(Y18,[8]resumen!$A$5:$A$16,0),MATCH($T$14,[8]resumen!$B$4:$G$4,0))</f>
        <v>#N/A</v>
      </c>
      <c r="Z83" s="383" t="e">
        <f>INDEX([8]resumen!$M$5:$R$16,MATCH(Z18,[8]resumen!$A$5:$A$16,0),MATCH($T$14,[8]resumen!$B$4:$G$4,0))</f>
        <v>#N/A</v>
      </c>
      <c r="AA83" s="273" t="e">
        <f>INDEX([8]resumen!$M$5:$R$16,MATCH(AA18,[8]resumen!$A$5:$A$16,0),MATCH($T$14,[8]resumen!$B$4:$G$4,0))</f>
        <v>#N/A</v>
      </c>
      <c r="AB83" s="273" t="e">
        <f>INDEX([8]resumen!$M$5:$R$16,MATCH(AB18,[8]resumen!$A$5:$A$16,0),MATCH($T$14,[8]resumen!$B$4:$G$4,0))</f>
        <v>#N/A</v>
      </c>
      <c r="AC83" s="273" t="e">
        <f>INDEX([8]resumen!$M$5:$R$16,MATCH(AC18,[8]resumen!$A$5:$A$16,0),MATCH($T$14,[8]resumen!$B$4:$G$4,0))</f>
        <v>#N/A</v>
      </c>
      <c r="AD83" s="273" t="e">
        <f>INDEX([8]resumen!$M$5:$R$16,MATCH(AD18,[8]resumen!$A$5:$A$16,0),MATCH($T$14,[8]resumen!$B$4:$G$4,0))</f>
        <v>#N/A</v>
      </c>
      <c r="AE83" s="273" t="e">
        <f>INDEX([8]resumen!$M$5:$R$16,MATCH(AE18,[8]resumen!$A$5:$A$16,0),MATCH($T$14,[8]resumen!$B$4:$G$4,0))</f>
        <v>#N/A</v>
      </c>
      <c r="AF83" s="273"/>
      <c r="AG83" s="275"/>
      <c r="AH83" s="276"/>
      <c r="AI83" s="278" t="str">
        <f t="shared" si="49"/>
        <v>ND</v>
      </c>
      <c r="AJ83" s="278" t="str">
        <f t="shared" si="49"/>
        <v>ND</v>
      </c>
      <c r="AK83" s="278" t="str">
        <f t="shared" si="49"/>
        <v>ND</v>
      </c>
      <c r="AL83" s="279" t="str">
        <f t="shared" si="50"/>
        <v>NA</v>
      </c>
      <c r="AM83" s="279" t="str">
        <f t="shared" si="50"/>
        <v>NA</v>
      </c>
      <c r="AN83" s="279" t="str">
        <f t="shared" si="50"/>
        <v>NA</v>
      </c>
      <c r="AO83" s="278" t="str">
        <f t="shared" ref="AO83:AO91" si="53">IFERROR(((Z83/K83)-1)*100,"ND")</f>
        <v>ND</v>
      </c>
      <c r="AP83" s="290" t="str">
        <f t="shared" si="51"/>
        <v>NA</v>
      </c>
      <c r="AQ83" s="279" t="str">
        <f t="shared" si="51"/>
        <v>NA</v>
      </c>
      <c r="AR83" s="279" t="str">
        <f t="shared" si="51"/>
        <v>NA</v>
      </c>
      <c r="AS83" s="279" t="str">
        <f t="shared" si="51"/>
        <v>NA</v>
      </c>
      <c r="AT83" s="279" t="str">
        <f t="shared" si="51"/>
        <v>NA</v>
      </c>
      <c r="AU83" s="162"/>
      <c r="AV83" s="300">
        <f t="shared" ref="AV83:AV86" si="54">SUM(E83:K83)</f>
        <v>887.91904099999988</v>
      </c>
      <c r="AW83" s="300" t="e">
        <f t="shared" ref="AW83:AW86" si="55">SUM(T83:Z83)</f>
        <v>#N/A</v>
      </c>
      <c r="AX83" s="278" t="str">
        <f t="shared" si="52"/>
        <v>ND</v>
      </c>
    </row>
    <row r="84" spans="3:52">
      <c r="C84" s="322" t="s">
        <v>73</v>
      </c>
      <c r="D84" s="377" t="s">
        <v>1</v>
      </c>
      <c r="E84" s="380">
        <f>INDEX([8]resumen!$AD$5:$AI$16,MATCH(E18,[8]resumen!$A$5:$A$16,0),MATCH($E$14,[8]resumen!$B$4:$G$4,0))</f>
        <v>1.631664</v>
      </c>
      <c r="F84" s="380">
        <f>INDEX([8]resumen!$AD$5:$AI$16,MATCH(F18,[8]resumen!$A$5:$A$16,0),MATCH($E$14,[8]resumen!$B$4:$G$4,0))</f>
        <v>3.1979419999999998</v>
      </c>
      <c r="G84" s="380">
        <f>INDEX([8]resumen!$AD$5:$AI$16,MATCH(G18,[8]resumen!$A$5:$A$16,0),MATCH($E$14,[8]resumen!$B$4:$G$4,0))</f>
        <v>3.255992</v>
      </c>
      <c r="H84" s="380">
        <f>INDEX([8]resumen!$AD$5:$AI$16,MATCH(H18,[8]resumen!$A$5:$A$16,0),MATCH($E$14,[8]resumen!$B$4:$G$4,0))</f>
        <v>1.53271</v>
      </c>
      <c r="I84" s="380">
        <f>INDEX([8]resumen!$AD$5:$AI$16,MATCH(I18,[8]resumen!$A$5:$A$16,0),MATCH($E$14,[8]resumen!$B$4:$G$4,0))</f>
        <v>10.663587</v>
      </c>
      <c r="J84" s="380">
        <f>INDEX([8]resumen!$AD$5:$AI$16,MATCH(J18,[8]resumen!$A$5:$A$16,0),MATCH($E$14,[8]resumen!$B$4:$G$4,0))</f>
        <v>18.131098999999999</v>
      </c>
      <c r="K84" s="380">
        <f>INDEX([8]resumen!$AD$5:$AI$16,MATCH(K18,[8]resumen!$A$5:$A$16,0),MATCH($E$14,[8]resumen!$B$4:$G$4,0))</f>
        <v>2.8711069999999999</v>
      </c>
      <c r="L84" s="380">
        <f>INDEX([8]resumen!$AD$5:$AI$16,MATCH(L18,[8]resumen!$A$5:$A$16,0),MATCH($E$14,[8]resumen!$B$4:$G$4,0))</f>
        <v>3.3596460000000001</v>
      </c>
      <c r="M84" s="380">
        <f>INDEX([8]resumen!$AD$5:$AI$16,MATCH(M18,[8]resumen!$A$5:$A$16,0),MATCH($E$14,[8]resumen!$B$4:$G$4,0))</f>
        <v>6.1348229999999999</v>
      </c>
      <c r="N84" s="380">
        <f>INDEX([8]resumen!$AD$5:$AI$16,MATCH(N18,[8]resumen!$A$5:$A$16,0),MATCH($E$14,[8]resumen!$B$4:$G$4,0))</f>
        <v>0.97497599999999995</v>
      </c>
      <c r="O84" s="380">
        <f>INDEX([8]resumen!$AD$5:$AI$16,MATCH(O18,[8]resumen!$A$5:$A$16,0),MATCH($E$14,[8]resumen!$B$4:$G$4,0))</f>
        <v>0.68957100000000005</v>
      </c>
      <c r="P84" s="380">
        <f>INDEX([8]resumen!$AD$5:$AI$16,MATCH(P18,[8]resumen!$A$5:$A$16,0),MATCH($E$14,[8]resumen!$B$4:$G$4,0))</f>
        <v>1.2344300000000001</v>
      </c>
      <c r="Q84" s="275"/>
      <c r="R84" s="275"/>
      <c r="S84" s="276"/>
      <c r="T84" s="383" t="e">
        <f>INDEX([8]resumen!$AD$5:$AI$16,MATCH(T18,[8]resumen!$A$5:$A$16,0),MATCH($T$14,[8]resumen!$B$4:$G$4,0))</f>
        <v>#N/A</v>
      </c>
      <c r="U84" s="383" t="e">
        <f>INDEX([8]resumen!$AD$5:$AI$16,MATCH(U18,[8]resumen!$A$5:$A$16,0),MATCH($T$14,[8]resumen!$B$4:$G$4,0))</f>
        <v>#N/A</v>
      </c>
      <c r="V84" s="383" t="e">
        <f>INDEX([8]resumen!$AD$5:$AI$16,MATCH(V18,[8]resumen!$A$5:$A$16,0),MATCH($T$14,[8]resumen!$B$4:$G$4,0))</f>
        <v>#N/A</v>
      </c>
      <c r="W84" s="383" t="e">
        <f>INDEX([8]resumen!$AD$5:$AI$16,MATCH(W18,[8]resumen!$A$5:$A$16,0),MATCH($T$14,[8]resumen!$B$4:$G$4,0))</f>
        <v>#N/A</v>
      </c>
      <c r="X84" s="383" t="e">
        <f>INDEX([8]resumen!$AD$5:$AI$16,MATCH(X18,[8]resumen!$A$5:$A$16,0),MATCH($T$14,[8]resumen!$B$4:$G$4,0))</f>
        <v>#N/A</v>
      </c>
      <c r="Y84" s="383" t="e">
        <f>INDEX([8]resumen!$AD$5:$AI$16,MATCH(Y18,[8]resumen!$A$5:$A$16,0),MATCH($T$14,[8]resumen!$B$4:$G$4,0))</f>
        <v>#N/A</v>
      </c>
      <c r="Z84" s="383" t="e">
        <f>INDEX([8]resumen!$AD$5:$AI$16,MATCH(Z18,[8]resumen!$A$5:$A$16,0),MATCH($T$14,[8]resumen!$B$4:$G$4,0))</f>
        <v>#N/A</v>
      </c>
      <c r="AA84" s="273" t="e">
        <f>INDEX([8]resumen!$AD$5:$AI$16,MATCH(AA18,[8]resumen!$A$5:$A$16,0),MATCH($T$14,[8]resumen!$B$4:$G$4,0))</f>
        <v>#N/A</v>
      </c>
      <c r="AB84" s="273" t="e">
        <f>INDEX([8]resumen!$AD$5:$AI$16,MATCH(AB18,[8]resumen!$A$5:$A$16,0),MATCH($T$14,[8]resumen!$B$4:$G$4,0))</f>
        <v>#N/A</v>
      </c>
      <c r="AC84" s="273" t="e">
        <f>INDEX([8]resumen!$AD$5:$AI$16,MATCH(AC18,[8]resumen!$A$5:$A$16,0),MATCH($T$14,[8]resumen!$B$4:$G$4,0))</f>
        <v>#N/A</v>
      </c>
      <c r="AD84" s="273" t="e">
        <f>INDEX([8]resumen!$AD$5:$AI$16,MATCH(AD18,[8]resumen!$A$5:$A$16,0),MATCH($T$14,[8]resumen!$B$4:$G$4,0))</f>
        <v>#N/A</v>
      </c>
      <c r="AE84" s="273" t="e">
        <f>INDEX([8]resumen!$AD$5:$AI$16,MATCH(AE18,[8]resumen!$A$5:$A$16,0),MATCH($T$14,[8]resumen!$B$4:$G$4,0))</f>
        <v>#N/A</v>
      </c>
      <c r="AF84" s="273"/>
      <c r="AG84" s="275"/>
      <c r="AH84" s="276"/>
      <c r="AI84" s="278" t="str">
        <f t="shared" si="49"/>
        <v>ND</v>
      </c>
      <c r="AJ84" s="278" t="str">
        <f t="shared" si="49"/>
        <v>ND</v>
      </c>
      <c r="AK84" s="278" t="str">
        <f t="shared" si="49"/>
        <v>ND</v>
      </c>
      <c r="AL84" s="279" t="str">
        <f t="shared" si="50"/>
        <v>NA</v>
      </c>
      <c r="AM84" s="279" t="str">
        <f t="shared" si="50"/>
        <v>NA</v>
      </c>
      <c r="AN84" s="279" t="str">
        <f t="shared" si="50"/>
        <v>NA</v>
      </c>
      <c r="AO84" s="278" t="str">
        <f t="shared" si="53"/>
        <v>ND</v>
      </c>
      <c r="AP84" s="290" t="str">
        <f t="shared" si="51"/>
        <v>NA</v>
      </c>
      <c r="AQ84" s="279" t="str">
        <f t="shared" si="51"/>
        <v>NA</v>
      </c>
      <c r="AR84" s="279" t="str">
        <f t="shared" si="51"/>
        <v>NA</v>
      </c>
      <c r="AS84" s="279" t="str">
        <f t="shared" si="51"/>
        <v>NA</v>
      </c>
      <c r="AT84" s="279" t="str">
        <f t="shared" si="51"/>
        <v>NA</v>
      </c>
      <c r="AU84" s="162"/>
      <c r="AV84" s="300">
        <f t="shared" si="54"/>
        <v>41.284101</v>
      </c>
      <c r="AW84" s="300" t="e">
        <f t="shared" si="55"/>
        <v>#N/A</v>
      </c>
      <c r="AX84" s="278" t="str">
        <f t="shared" si="52"/>
        <v>ND</v>
      </c>
    </row>
    <row r="85" spans="3:52" ht="23.25">
      <c r="C85" s="387" t="s">
        <v>74</v>
      </c>
      <c r="D85" s="377" t="s">
        <v>1</v>
      </c>
      <c r="E85" s="380">
        <f>INDEX([8]resumen!$AL$5:$AQ$16,MATCH(E18,[8]resumen!$A$5:$A$16,0),MATCH($E$14,[8]resumen!$B$4:$G$4,0))</f>
        <v>14.07077</v>
      </c>
      <c r="F85" s="380">
        <f>INDEX([8]resumen!$AL$5:$AQ$16,MATCH(F18,[8]resumen!$A$5:$A$16,0),MATCH($E$14,[8]resumen!$B$4:$G$4,0))</f>
        <v>12.446085999999999</v>
      </c>
      <c r="G85" s="380">
        <f>INDEX([8]resumen!$AL$5:$AQ$16,MATCH(G18,[8]resumen!$A$5:$A$16,0),MATCH($E$14,[8]resumen!$B$4:$G$4,0))</f>
        <v>32.376179</v>
      </c>
      <c r="H85" s="380">
        <f>INDEX([8]resumen!$AL$5:$AQ$16,MATCH(H18,[8]resumen!$A$5:$A$16,0),MATCH($E$14,[8]resumen!$B$4:$G$4,0))</f>
        <v>31.001759999999997</v>
      </c>
      <c r="I85" s="380">
        <f>INDEX([8]resumen!$AL$5:$AQ$16,MATCH(I18,[8]resumen!$A$5:$A$16,0),MATCH($E$14,[8]resumen!$B$4:$G$4,0))</f>
        <v>14.774457</v>
      </c>
      <c r="J85" s="380">
        <f>INDEX([8]resumen!$AL$5:$AQ$16,MATCH(J18,[8]resumen!$A$5:$A$16,0),MATCH($E$14,[8]resumen!$B$4:$G$4,0))</f>
        <v>24.328092000000002</v>
      </c>
      <c r="K85" s="380">
        <f>INDEX([8]resumen!$AL$5:$AQ$16,MATCH(K18,[8]resumen!$A$5:$A$16,0),MATCH($E$14,[8]resumen!$B$4:$G$4,0))</f>
        <v>44.870716999999999</v>
      </c>
      <c r="L85" s="380">
        <f>INDEX([8]resumen!$AL$5:$AQ$16,MATCH(L18,[8]resumen!$A$5:$A$16,0),MATCH($E$14,[8]resumen!$B$4:$G$4,0))</f>
        <v>14.871889999999999</v>
      </c>
      <c r="M85" s="380">
        <f>INDEX([8]resumen!$AL$5:$AQ$16,MATCH(M18,[8]resumen!$A$5:$A$16,0),MATCH($E$14,[8]resumen!$B$4:$G$4,0))</f>
        <v>34.625370000000004</v>
      </c>
      <c r="N85" s="380">
        <f>INDEX([8]resumen!$AL$5:$AQ$16,MATCH(N18,[8]resumen!$A$5:$A$16,0),MATCH($E$14,[8]resumen!$B$4:$G$4,0))</f>
        <v>11.891026999999999</v>
      </c>
      <c r="O85" s="380">
        <f>INDEX([8]resumen!$AL$5:$AQ$16,MATCH(O18,[8]resumen!$A$5:$A$16,0),MATCH($E$14,[8]resumen!$B$4:$G$4,0))</f>
        <v>12.936307000000001</v>
      </c>
      <c r="P85" s="380">
        <f>INDEX([8]resumen!$AL$5:$AQ$16,MATCH(P18,[8]resumen!$A$5:$A$16,0),MATCH($E$14,[8]resumen!$B$4:$G$4,0))</f>
        <v>19.524350999999999</v>
      </c>
      <c r="Q85" s="275"/>
      <c r="R85" s="275"/>
      <c r="S85" s="276"/>
      <c r="T85" s="383" t="e">
        <f>INDEX([8]resumen!$AL$5:$AQ$16,MATCH(T18,[8]resumen!$A$5:$A$16,0),MATCH($T$14,[8]resumen!$B$4:$G$4,0))</f>
        <v>#N/A</v>
      </c>
      <c r="U85" s="383" t="e">
        <f>INDEX([8]resumen!$AL$5:$AQ$16,MATCH(U18,[8]resumen!$A$5:$A$16,0),MATCH($T$14,[8]resumen!$B$4:$G$4,0))</f>
        <v>#N/A</v>
      </c>
      <c r="V85" s="383" t="e">
        <f>INDEX([8]resumen!$AL$5:$AQ$16,MATCH(V18,[8]resumen!$A$5:$A$16,0),MATCH($T$14,[8]resumen!$B$4:$G$4,0))</f>
        <v>#N/A</v>
      </c>
      <c r="W85" s="383" t="e">
        <f>INDEX([8]resumen!$AL$5:$AQ$16,MATCH(W18,[8]resumen!$A$5:$A$16,0),MATCH($T$14,[8]resumen!$B$4:$G$4,0))</f>
        <v>#N/A</v>
      </c>
      <c r="X85" s="383" t="e">
        <f>INDEX([8]resumen!$AL$5:$AQ$16,MATCH(X18,[8]resumen!$A$5:$A$16,0),MATCH($T$14,[8]resumen!$B$4:$G$4,0))</f>
        <v>#N/A</v>
      </c>
      <c r="Y85" s="383" t="e">
        <f>INDEX([8]resumen!$AL$5:$AQ$16,MATCH(Y18,[8]resumen!$A$5:$A$16,0),MATCH($T$14,[8]resumen!$B$4:$G$4,0))</f>
        <v>#N/A</v>
      </c>
      <c r="Z85" s="383" t="e">
        <f>INDEX([8]resumen!$AL$5:$AQ$16,MATCH(Z18,[8]resumen!$A$5:$A$16,0),MATCH($T$14,[8]resumen!$B$4:$G$4,0))</f>
        <v>#N/A</v>
      </c>
      <c r="AA85" s="273" t="e">
        <f>INDEX([8]resumen!$AL$5:$AQ$16,MATCH(AA18,[8]resumen!$A$5:$A$16,0),MATCH($T$14,[8]resumen!$B$4:$G$4,0))</f>
        <v>#N/A</v>
      </c>
      <c r="AB85" s="273" t="e">
        <f>INDEX([8]resumen!$AL$5:$AQ$16,MATCH(AB18,[8]resumen!$A$5:$A$16,0),MATCH($T$14,[8]resumen!$B$4:$G$4,0))</f>
        <v>#N/A</v>
      </c>
      <c r="AC85" s="273" t="e">
        <f>INDEX([8]resumen!$AL$5:$AQ$16,MATCH(AC18,[8]resumen!$A$5:$A$16,0),MATCH($T$14,[8]resumen!$B$4:$G$4,0))</f>
        <v>#N/A</v>
      </c>
      <c r="AD85" s="273" t="e">
        <f>INDEX([8]resumen!$AL$5:$AQ$16,MATCH(AD18,[8]resumen!$A$5:$A$16,0),MATCH($T$14,[8]resumen!$B$4:$G$4,0))</f>
        <v>#N/A</v>
      </c>
      <c r="AE85" s="273" t="e">
        <f>INDEX([8]resumen!$AL$5:$AQ$16,MATCH(AE18,[8]resumen!$A$5:$A$16,0),MATCH($T$14,[8]resumen!$B$4:$G$4,0))</f>
        <v>#N/A</v>
      </c>
      <c r="AF85" s="273"/>
      <c r="AG85" s="275"/>
      <c r="AH85" s="276"/>
      <c r="AI85" s="278" t="str">
        <f t="shared" si="49"/>
        <v>ND</v>
      </c>
      <c r="AJ85" s="278" t="str">
        <f t="shared" si="49"/>
        <v>ND</v>
      </c>
      <c r="AK85" s="278" t="str">
        <f t="shared" si="49"/>
        <v>ND</v>
      </c>
      <c r="AL85" s="279" t="str">
        <f t="shared" si="50"/>
        <v>NA</v>
      </c>
      <c r="AM85" s="279" t="str">
        <f t="shared" si="50"/>
        <v>NA</v>
      </c>
      <c r="AN85" s="279" t="str">
        <f t="shared" si="50"/>
        <v>NA</v>
      </c>
      <c r="AO85" s="278" t="str">
        <f t="shared" si="53"/>
        <v>ND</v>
      </c>
      <c r="AP85" s="290" t="str">
        <f t="shared" si="51"/>
        <v>NA</v>
      </c>
      <c r="AQ85" s="279" t="str">
        <f t="shared" si="51"/>
        <v>NA</v>
      </c>
      <c r="AR85" s="279" t="str">
        <f t="shared" si="51"/>
        <v>NA</v>
      </c>
      <c r="AS85" s="279" t="str">
        <f t="shared" si="51"/>
        <v>NA</v>
      </c>
      <c r="AT85" s="279" t="str">
        <f t="shared" si="51"/>
        <v>NA</v>
      </c>
      <c r="AU85" s="162"/>
      <c r="AV85" s="300">
        <f t="shared" si="54"/>
        <v>173.86806100000001</v>
      </c>
      <c r="AW85" s="300" t="e">
        <f t="shared" si="55"/>
        <v>#N/A</v>
      </c>
      <c r="AX85" s="278" t="str">
        <f t="shared" si="52"/>
        <v>ND</v>
      </c>
    </row>
    <row r="86" spans="3:52">
      <c r="C86" s="322" t="s">
        <v>75</v>
      </c>
      <c r="D86" s="377" t="s">
        <v>1</v>
      </c>
      <c r="E86" s="380">
        <f>INDEX([8]resumen!$AT$5:$AY$16,MATCH(E18,[8]resumen!$A$5:$A$16,0),MATCH($E$14,[8]resumen!$B$4:$G$4,0))</f>
        <v>6.7312180000000001</v>
      </c>
      <c r="F86" s="380">
        <f>INDEX([8]resumen!$AT$5:$AY$16,MATCH(F18,[8]resumen!$A$5:$A$16,0),MATCH($E$14,[8]resumen!$B$4:$G$4,0))</f>
        <v>10.351488</v>
      </c>
      <c r="G86" s="380">
        <f>INDEX([8]resumen!$AT$5:$AY$16,MATCH(G18,[8]resumen!$A$5:$A$16,0),MATCH($E$14,[8]resumen!$B$4:$G$4,0))</f>
        <v>17.162869999999998</v>
      </c>
      <c r="H86" s="380">
        <f>INDEX([8]resumen!$AT$5:$AY$16,MATCH(H18,[8]resumen!$A$5:$A$16,0),MATCH($E$14,[8]resumen!$B$4:$G$4,0))</f>
        <v>10.732835999999999</v>
      </c>
      <c r="I86" s="380">
        <f>INDEX([8]resumen!$AT$5:$AY$16,MATCH(I18,[8]resumen!$A$5:$A$16,0),MATCH($E$14,[8]resumen!$B$4:$G$4,0))</f>
        <v>13.204789</v>
      </c>
      <c r="J86" s="380">
        <f>INDEX([8]resumen!$AT$5:$AY$16,MATCH(J18,[8]resumen!$A$5:$A$16,0),MATCH($E$14,[8]resumen!$B$4:$G$4,0))</f>
        <v>16.046287</v>
      </c>
      <c r="K86" s="380">
        <f>INDEX([8]resumen!$AT$5:$AY$16,MATCH(K18,[8]resumen!$A$5:$A$16,0),MATCH($E$14,[8]resumen!$B$4:$G$4,0))</f>
        <v>11.702959</v>
      </c>
      <c r="L86" s="380">
        <f>INDEX([8]resumen!$AT$5:$AY$16,MATCH(L18,[8]resumen!$A$5:$A$16,0),MATCH($E$14,[8]resumen!$B$4:$G$4,0))</f>
        <v>23.267949000000002</v>
      </c>
      <c r="M86" s="380">
        <f>INDEX([8]resumen!$AT$5:$AY$16,MATCH(M18,[8]resumen!$A$5:$A$16,0),MATCH($E$14,[8]resumen!$B$4:$G$4,0))</f>
        <v>27.600221000000001</v>
      </c>
      <c r="N86" s="380">
        <f>INDEX([8]resumen!$AT$5:$AY$16,MATCH(N18,[8]resumen!$A$5:$A$16,0),MATCH($E$14,[8]resumen!$B$4:$G$4,0))</f>
        <v>26.857552999999999</v>
      </c>
      <c r="O86" s="380">
        <f>INDEX([8]resumen!$AT$5:$AY$16,MATCH(O18,[8]resumen!$A$5:$A$16,0),MATCH($E$14,[8]resumen!$B$4:$G$4,0))</f>
        <v>9.2754390000000004</v>
      </c>
      <c r="P86" s="380">
        <f>INDEX([8]resumen!$AT$5:$AY$16,MATCH(P18,[8]resumen!$A$5:$A$16,0),MATCH($E$14,[8]resumen!$B$4:$G$4,0))</f>
        <v>7.2428660000000002</v>
      </c>
      <c r="Q86" s="275"/>
      <c r="R86" s="275"/>
      <c r="S86" s="276"/>
      <c r="T86" s="383" t="e">
        <f>INDEX([8]resumen!$AT$5:$AY$16,MATCH(T18,[8]resumen!$A$5:$A$16,0),MATCH($T$14,[8]resumen!$B$4:$G$4,0))</f>
        <v>#N/A</v>
      </c>
      <c r="U86" s="383" t="e">
        <f>INDEX([8]resumen!$AT$5:$AY$16,MATCH(U18,[8]resumen!$A$5:$A$16,0),MATCH($T$14,[8]resumen!$B$4:$G$4,0))</f>
        <v>#N/A</v>
      </c>
      <c r="V86" s="383" t="e">
        <f>INDEX([8]resumen!$AT$5:$AY$16,MATCH(V18,[8]resumen!$A$5:$A$16,0),MATCH($T$14,[8]resumen!$B$4:$G$4,0))</f>
        <v>#N/A</v>
      </c>
      <c r="W86" s="383" t="e">
        <f>INDEX([8]resumen!$AT$5:$AY$16,MATCH(W18,[8]resumen!$A$5:$A$16,0),MATCH($T$14,[8]resumen!$B$4:$G$4,0))</f>
        <v>#N/A</v>
      </c>
      <c r="X86" s="383" t="e">
        <f>INDEX([8]resumen!$AT$5:$AY$16,MATCH(X18,[8]resumen!$A$5:$A$16,0),MATCH($T$14,[8]resumen!$B$4:$G$4,0))</f>
        <v>#N/A</v>
      </c>
      <c r="Y86" s="383" t="e">
        <f>INDEX([8]resumen!$AT$5:$AY$16,MATCH(Y18,[8]resumen!$A$5:$A$16,0),MATCH($T$14,[8]resumen!$B$4:$G$4,0))</f>
        <v>#N/A</v>
      </c>
      <c r="Z86" s="383" t="e">
        <f>INDEX([8]resumen!$AT$5:$AY$16,MATCH(Z18,[8]resumen!$A$5:$A$16,0),MATCH($T$14,[8]resumen!$B$4:$G$4,0))</f>
        <v>#N/A</v>
      </c>
      <c r="AA86" s="273" t="e">
        <f>INDEX([8]resumen!$AT$5:$AY$16,MATCH(AA18,[8]resumen!$A$5:$A$16,0),MATCH($T$14,[8]resumen!$B$4:$G$4,0))</f>
        <v>#N/A</v>
      </c>
      <c r="AB86" s="273" t="e">
        <f>INDEX([8]resumen!$AT$5:$AY$16,MATCH(AB18,[8]resumen!$A$5:$A$16,0),MATCH($T$14,[8]resumen!$B$4:$G$4,0))</f>
        <v>#N/A</v>
      </c>
      <c r="AC86" s="273" t="e">
        <f>INDEX([8]resumen!$AT$5:$AY$16,MATCH(AC18,[8]resumen!$A$5:$A$16,0),MATCH($T$14,[8]resumen!$B$4:$G$4,0))</f>
        <v>#N/A</v>
      </c>
      <c r="AD86" s="273" t="e">
        <f>INDEX([8]resumen!$AT$5:$AY$16,MATCH(AD18,[8]resumen!$A$5:$A$16,0),MATCH($T$14,[8]resumen!$B$4:$G$4,0))</f>
        <v>#N/A</v>
      </c>
      <c r="AE86" s="273" t="e">
        <f>INDEX([8]resumen!$AT$5:$AY$16,MATCH(AE18,[8]resumen!$A$5:$A$16,0),MATCH($T$14,[8]resumen!$B$4:$G$4,0))</f>
        <v>#N/A</v>
      </c>
      <c r="AF86" s="273"/>
      <c r="AG86" s="275"/>
      <c r="AH86" s="276"/>
      <c r="AI86" s="278" t="str">
        <f t="shared" si="49"/>
        <v>ND</v>
      </c>
      <c r="AJ86" s="278" t="str">
        <f t="shared" si="49"/>
        <v>ND</v>
      </c>
      <c r="AK86" s="278" t="str">
        <f t="shared" si="49"/>
        <v>ND</v>
      </c>
      <c r="AL86" s="279" t="str">
        <f t="shared" si="50"/>
        <v>NA</v>
      </c>
      <c r="AM86" s="279" t="str">
        <f t="shared" si="50"/>
        <v>NA</v>
      </c>
      <c r="AN86" s="279" t="str">
        <f t="shared" si="50"/>
        <v>NA</v>
      </c>
      <c r="AO86" s="278" t="str">
        <f t="shared" si="53"/>
        <v>ND</v>
      </c>
      <c r="AP86" s="279" t="str">
        <f t="shared" si="51"/>
        <v>NA</v>
      </c>
      <c r="AQ86" s="279" t="str">
        <f t="shared" si="51"/>
        <v>NA</v>
      </c>
      <c r="AR86" s="279" t="str">
        <f t="shared" si="51"/>
        <v>NA</v>
      </c>
      <c r="AS86" s="279" t="str">
        <f t="shared" si="51"/>
        <v>NA</v>
      </c>
      <c r="AT86" s="279" t="str">
        <f t="shared" si="51"/>
        <v>NA</v>
      </c>
      <c r="AU86" s="162"/>
      <c r="AV86" s="300">
        <f t="shared" si="54"/>
        <v>85.932446999999996</v>
      </c>
      <c r="AW86" s="300" t="e">
        <f t="shared" si="55"/>
        <v>#N/A</v>
      </c>
      <c r="AX86" s="278" t="str">
        <f t="shared" si="52"/>
        <v>ND</v>
      </c>
    </row>
    <row r="87" spans="3:52">
      <c r="C87" s="387" t="s">
        <v>270</v>
      </c>
      <c r="D87" s="377" t="s">
        <v>1</v>
      </c>
      <c r="E87" s="380">
        <f>INDEX([8]resumen!$U$5:$Z$16,MATCH(E18,[8]resumen!$A$5:$A$16,0),MATCH($E$14,[8]resumen!$B$4:$G$4,0))</f>
        <v>8.3779419999999991</v>
      </c>
      <c r="F87" s="380">
        <f>INDEX([8]resumen!$U$5:$Z$16,MATCH(F18,[8]resumen!$A$5:$A$16,0),MATCH($E$14,[8]resumen!$B$4:$G$4,0))</f>
        <v>2.6459259999999998</v>
      </c>
      <c r="G87" s="380">
        <f>INDEX([8]resumen!$U$5:$Z$16,MATCH(G18,[8]resumen!$A$5:$A$16,0),MATCH($E$14,[8]resumen!$B$4:$G$4,0))</f>
        <v>33.029023000000002</v>
      </c>
      <c r="H87" s="380">
        <f>INDEX([8]resumen!$U$5:$Z$16,MATCH(H18,[8]resumen!$A$5:$A$16,0),MATCH($E$14,[8]resumen!$B$4:$G$4,0))</f>
        <v>14.191415999999998</v>
      </c>
      <c r="I87" s="380">
        <f>INDEX([8]resumen!$U$5:$Z$16,MATCH(I18,[8]resumen!$A$5:$A$16,0),MATCH($E$14,[8]resumen!$B$4:$G$4,0))</f>
        <v>22.755123000000001</v>
      </c>
      <c r="J87" s="380">
        <f>INDEX([8]resumen!$U$5:$Z$16,MATCH(J18,[8]resumen!$A$5:$A$16,0),MATCH($E$14,[8]resumen!$B$4:$G$4,0))</f>
        <v>8.8866200000000006</v>
      </c>
      <c r="K87" s="380">
        <f>INDEX([8]resumen!$U$5:$Z$16,MATCH(K18,[8]resumen!$A$5:$A$16,0),MATCH($E$14,[8]resumen!$B$4:$G$4,0))</f>
        <v>6.9624250000000005</v>
      </c>
      <c r="L87" s="380">
        <f>INDEX([8]resumen!$U$5:$Z$16,MATCH(L18,[8]resumen!$A$5:$A$16,0),MATCH($E$14,[8]resumen!$B$4:$G$4,0))</f>
        <v>5.4689709999999998</v>
      </c>
      <c r="M87" s="380">
        <f>INDEX([8]resumen!$U$5:$Z$16,MATCH(M18,[8]resumen!$A$5:$A$16,0),MATCH($E$14,[8]resumen!$B$4:$G$4,0))</f>
        <v>2.2503760000000002</v>
      </c>
      <c r="N87" s="380">
        <f>INDEX([8]resumen!$U$5:$Z$16,MATCH(N18,[8]resumen!$A$5:$A$16,0),MATCH($E$14,[8]resumen!$B$4:$G$4,0))</f>
        <v>9.7171119999999984</v>
      </c>
      <c r="O87" s="380">
        <f>INDEX([8]resumen!$U$5:$Z$16,MATCH(O18,[8]resumen!$A$5:$A$16,0),MATCH($E$14,[8]resumen!$B$4:$G$4,0))</f>
        <v>1.7511369999999999</v>
      </c>
      <c r="P87" s="380">
        <f>INDEX([8]resumen!$U$5:$Z$16,MATCH(P18,[8]resumen!$A$5:$A$16,0),MATCH($E$14,[8]resumen!$B$4:$G$4,0))</f>
        <v>2.519504</v>
      </c>
      <c r="Q87" s="275"/>
      <c r="R87" s="275"/>
      <c r="S87" s="276"/>
      <c r="T87" s="383" t="e">
        <f>INDEX([8]resumen!$U$5:$Z$16,MATCH(T18,[8]resumen!$A$5:$A$16,0),MATCH($T$14,[8]resumen!$B$4:$G$4,0))</f>
        <v>#N/A</v>
      </c>
      <c r="U87" s="383" t="e">
        <f>INDEX([8]resumen!$U$5:$Z$16,MATCH(U18,[8]resumen!$A$5:$A$16,0),MATCH($T$14,[8]resumen!$B$4:$G$4,0))</f>
        <v>#N/A</v>
      </c>
      <c r="V87" s="383" t="e">
        <f>INDEX([8]resumen!$U$5:$Z$16,MATCH(V18,[8]resumen!$A$5:$A$16,0),MATCH($T$14,[8]resumen!$B$4:$G$4,0))</f>
        <v>#N/A</v>
      </c>
      <c r="W87" s="383" t="e">
        <f>INDEX([8]resumen!$U$5:$Z$16,MATCH(W18,[8]resumen!$A$5:$A$16,0),MATCH($T$14,[8]resumen!$B$4:$G$4,0))</f>
        <v>#N/A</v>
      </c>
      <c r="X87" s="383" t="e">
        <f>INDEX([8]resumen!$U$5:$Z$16,MATCH(X18,[8]resumen!$A$5:$A$16,0),MATCH($T$14,[8]resumen!$B$4:$G$4,0))</f>
        <v>#N/A</v>
      </c>
      <c r="Y87" s="383" t="e">
        <f>INDEX([8]resumen!$U$5:$Z$16,MATCH(Y18,[8]resumen!$A$5:$A$16,0),MATCH($T$14,[8]resumen!$B$4:$G$4,0))</f>
        <v>#N/A</v>
      </c>
      <c r="Z87" s="383" t="s">
        <v>100</v>
      </c>
      <c r="AA87" s="273" t="e">
        <f>INDEX([8]resumen!$U$5:$Z$16,MATCH(AA18,[8]resumen!$A$5:$A$16,0),MATCH($T$14,[8]resumen!$B$4:$G$4,0))</f>
        <v>#N/A</v>
      </c>
      <c r="AB87" s="273" t="e">
        <f>INDEX([8]resumen!$U$5:$Z$16,MATCH(AB18,[8]resumen!$A$5:$A$16,0),MATCH($T$14,[8]resumen!$B$4:$G$4,0))</f>
        <v>#N/A</v>
      </c>
      <c r="AC87" s="273" t="e">
        <f>INDEX([8]resumen!$U$5:$Z$16,MATCH(AC18,[8]resumen!$A$5:$A$16,0),MATCH($T$14,[8]resumen!$B$4:$G$4,0))</f>
        <v>#N/A</v>
      </c>
      <c r="AD87" s="273" t="e">
        <f>INDEX([8]resumen!$U$5:$Z$16,MATCH(AD18,[8]resumen!$A$5:$A$16,0),MATCH($T$14,[8]resumen!$B$4:$G$4,0))</f>
        <v>#N/A</v>
      </c>
      <c r="AE87" s="273" t="e">
        <f>INDEX([8]resumen!$U$5:$Z$16,MATCH(AE18,[8]resumen!$A$5:$A$16,0),MATCH($T$14,[8]resumen!$B$4:$G$4,0))</f>
        <v>#N/A</v>
      </c>
      <c r="AF87" s="273"/>
      <c r="AG87" s="275"/>
      <c r="AH87" s="276"/>
      <c r="AI87" s="278" t="str">
        <f>IFERROR(((T87/E87)-1)*100,"ND")</f>
        <v>ND</v>
      </c>
      <c r="AJ87" s="278" t="str">
        <f>IFERROR(((U87/F87)-1)*100,"ND")</f>
        <v>ND</v>
      </c>
      <c r="AK87" s="278" t="str">
        <f>IFERROR(((V87/G87)-1)*100,"ND")</f>
        <v>ND</v>
      </c>
      <c r="AL87" s="279">
        <v>100</v>
      </c>
      <c r="AM87" s="279">
        <v>101</v>
      </c>
      <c r="AN87" s="279">
        <v>102</v>
      </c>
      <c r="AO87" s="278" t="str">
        <f>IFERROR(((Z87/K87)-1)*100,"ND")</f>
        <v>ND</v>
      </c>
      <c r="AP87" s="279" t="str">
        <f>IFERROR(((AA87/L87)-1)*100,"NA")</f>
        <v>NA</v>
      </c>
      <c r="AQ87" s="279" t="str">
        <f>IFERROR(((AB87/M87)-1)*100,"NA")</f>
        <v>NA</v>
      </c>
      <c r="AR87" s="279" t="str">
        <f>IFERROR(((AC87/N87)-1)*100,"NA")</f>
        <v>NA</v>
      </c>
      <c r="AS87" s="279" t="str">
        <f>IFERROR(((AD87/O87)-1)*100,"NA")</f>
        <v>NA</v>
      </c>
      <c r="AT87" s="279" t="str">
        <f>IFERROR(((AE87/P87)-1)*100,"NA")</f>
        <v>NA</v>
      </c>
      <c r="AU87" s="162"/>
      <c r="AV87" s="300">
        <f>SUM(E87:K87)</f>
        <v>96.848475000000008</v>
      </c>
      <c r="AW87" s="300" t="e">
        <f>SUM(T87:Z87)</f>
        <v>#N/A</v>
      </c>
      <c r="AX87" s="278" t="str">
        <f>IFERROR(((AW87/AV87)-1)*100,"ND")</f>
        <v>ND</v>
      </c>
    </row>
    <row r="88" spans="3:52">
      <c r="C88" s="384" t="s">
        <v>263</v>
      </c>
      <c r="D88" s="377" t="s">
        <v>1</v>
      </c>
      <c r="E88" s="380">
        <f>INDEX([8]resumen!$B$24:$G$35,MATCH(E18,[8]resumen!$A$5:$A$16,0),MATCH($E$14,[8]resumen!$B$4:$G$4,0))</f>
        <v>59.923303999999995</v>
      </c>
      <c r="F88" s="380">
        <f>INDEX([8]resumen!$B$24:$G$35,MATCH(F18,[8]resumen!$A$5:$A$16,0),MATCH($E$14,[8]resumen!$B$4:$G$4,0))</f>
        <v>72.97381</v>
      </c>
      <c r="G88" s="380">
        <f>INDEX([8]resumen!$B$24:$G$35,MATCH(G18,[8]resumen!$A$5:$A$16,0),MATCH($E$14,[8]resumen!$B$4:$G$4,0))</f>
        <v>96.643361999999996</v>
      </c>
      <c r="H88" s="380">
        <f>INDEX([8]resumen!$B$24:$G$35,MATCH(H18,[8]resumen!$A$5:$A$16,0),MATCH($E$14,[8]resumen!$B$4:$G$4,0))</f>
        <v>54.545186000000001</v>
      </c>
      <c r="I88" s="380">
        <f>INDEX([8]resumen!$B$24:$G$35,MATCH(I18,[8]resumen!$A$5:$A$16,0),MATCH($E$14,[8]resumen!$B$4:$G$4,0))</f>
        <v>122.949129</v>
      </c>
      <c r="J88" s="380">
        <f>INDEX([8]resumen!$B$24:$G$35,MATCH(J18,[8]resumen!$A$5:$A$16,0),MATCH($E$14,[8]resumen!$B$4:$G$4,0))</f>
        <v>151.31724</v>
      </c>
      <c r="K88" s="380">
        <f>INDEX([8]resumen!$B$24:$G$35,MATCH(K18,[8]resumen!$A$5:$A$16,0),MATCH($E$14,[8]resumen!$B$4:$G$4,0))</f>
        <v>125.689053</v>
      </c>
      <c r="L88" s="380">
        <f>INDEX([8]resumen!$B$24:$G$35,MATCH(L18,[8]resumen!$A$5:$A$16,0),MATCH($E$14,[8]resumen!$B$4:$G$4,0))</f>
        <v>126.940133</v>
      </c>
      <c r="M88" s="380">
        <f>INDEX([8]resumen!$B$24:$G$35,MATCH(M18,[8]resumen!$A$5:$A$16,0),MATCH($E$14,[8]resumen!$B$4:$G$4,0))</f>
        <v>149.11578700000001</v>
      </c>
      <c r="N88" s="380">
        <f>INDEX([8]resumen!$B$24:$G$35,MATCH(N18,[8]resumen!$A$5:$A$16,0),MATCH($E$14,[8]resumen!$B$4:$G$4,0))</f>
        <v>103.266018</v>
      </c>
      <c r="O88" s="380">
        <f>INDEX([8]resumen!$B$24:$G$35,MATCH(O18,[8]resumen!$A$5:$A$16,0),MATCH($E$14,[8]resumen!$B$4:$G$4,0))</f>
        <v>100.91538899999999</v>
      </c>
      <c r="P88" s="380">
        <f>INDEX([8]resumen!$B$24:$G$35,MATCH(P18,[8]resumen!$A$5:$A$16,0),MATCH($E$14,[8]resumen!$B$4:$G$4,0))</f>
        <v>88.338886000000002</v>
      </c>
      <c r="Q88" s="275"/>
      <c r="R88" s="275"/>
      <c r="S88" s="276"/>
      <c r="T88" s="383" t="e">
        <f>INDEX([8]resumen!$B$24:$G$35,MATCH(T18,[8]resumen!$A$5:$A$16,0),MATCH($T$14,[8]resumen!$B$4:$G$4,0))</f>
        <v>#N/A</v>
      </c>
      <c r="U88" s="383" t="e">
        <f>INDEX([8]resumen!$B$24:$G$35,MATCH(U18,[8]resumen!$A$5:$A$16,0),MATCH($T$14,[8]resumen!$B$4:$G$4,0))</f>
        <v>#N/A</v>
      </c>
      <c r="V88" s="383" t="e">
        <f>INDEX([8]resumen!$B$24:$G$35,MATCH(V18,[8]resumen!$A$5:$A$16,0),MATCH($T$14,[8]resumen!$B$4:$G$4,0))</f>
        <v>#N/A</v>
      </c>
      <c r="W88" s="383" t="e">
        <f>INDEX([8]resumen!$B$24:$G$35,MATCH(W18,[8]resumen!$A$5:$A$16,0),MATCH($T$14,[8]resumen!$B$4:$G$4,0))</f>
        <v>#N/A</v>
      </c>
      <c r="X88" s="383" t="e">
        <f>INDEX([8]resumen!$B$24:$G$35,MATCH(X18,[8]resumen!$A$5:$A$16,0),MATCH($T$14,[8]resumen!$B$4:$G$4,0))</f>
        <v>#N/A</v>
      </c>
      <c r="Y88" s="383" t="e">
        <f>INDEX([8]resumen!$B$24:$G$35,MATCH(Y18,[8]resumen!$A$5:$A$16,0),MATCH($T$14,[8]resumen!$B$4:$G$4,0))</f>
        <v>#N/A</v>
      </c>
      <c r="Z88" s="383" t="e">
        <f>INDEX([8]resumen!$B$24:$G$35,MATCH(Z18,[8]resumen!$A$5:$A$16,0),MATCH($T$14,[8]resumen!$B$4:$G$4,0))</f>
        <v>#N/A</v>
      </c>
      <c r="AA88" s="273" t="e">
        <f>INDEX([8]resumen!$B$24:$G$35,MATCH(AA18,[8]resumen!$A$5:$A$16,0),MATCH($T$14,[8]resumen!$B$4:$G$4,0))</f>
        <v>#N/A</v>
      </c>
      <c r="AB88" s="273" t="e">
        <f>INDEX([8]resumen!$B$24:$G$35,MATCH(AB18,[8]resumen!$A$5:$A$16,0),MATCH($T$14,[8]resumen!$B$4:$G$4,0))</f>
        <v>#N/A</v>
      </c>
      <c r="AC88" s="273" t="e">
        <f>INDEX([8]resumen!$B$24:$G$35,MATCH(AC18,[8]resumen!$A$5:$A$16,0),MATCH($T$14,[8]resumen!$B$4:$G$4,0))</f>
        <v>#N/A</v>
      </c>
      <c r="AD88" s="273" t="e">
        <f>INDEX([8]resumen!$B$24:$G$35,MATCH(AD18,[8]resumen!$A$5:$A$16,0),MATCH($T$14,[8]resumen!$B$4:$G$4,0))</f>
        <v>#N/A</v>
      </c>
      <c r="AE88" s="273" t="e">
        <f>INDEX([8]resumen!$B$24:$G$35,MATCH(AE18,[8]resumen!$A$5:$A$16,0),MATCH($T$14,[8]resumen!$B$4:$G$4,0))</f>
        <v>#N/A</v>
      </c>
      <c r="AF88" s="273"/>
      <c r="AG88" s="275"/>
      <c r="AH88" s="276"/>
      <c r="AI88" s="278" t="str">
        <f t="shared" si="49"/>
        <v>ND</v>
      </c>
      <c r="AJ88" s="278" t="str">
        <f t="shared" si="49"/>
        <v>ND</v>
      </c>
      <c r="AK88" s="278" t="str">
        <f t="shared" si="49"/>
        <v>ND</v>
      </c>
      <c r="AL88" s="279" t="str">
        <f t="shared" si="50"/>
        <v>NA</v>
      </c>
      <c r="AM88" s="279" t="str">
        <f t="shared" si="50"/>
        <v>NA</v>
      </c>
      <c r="AN88" s="279" t="str">
        <f t="shared" si="50"/>
        <v>NA</v>
      </c>
      <c r="AO88" s="278" t="str">
        <f t="shared" si="53"/>
        <v>ND</v>
      </c>
      <c r="AP88" s="279" t="str">
        <f t="shared" si="51"/>
        <v>NA</v>
      </c>
      <c r="AQ88" s="279" t="str">
        <f t="shared" si="51"/>
        <v>NA</v>
      </c>
      <c r="AR88" s="279" t="str">
        <f t="shared" si="51"/>
        <v>NA</v>
      </c>
      <c r="AS88" s="279" t="str">
        <f t="shared" si="51"/>
        <v>NA</v>
      </c>
      <c r="AT88" s="279" t="str">
        <f t="shared" si="51"/>
        <v>NA</v>
      </c>
      <c r="AU88" s="162"/>
      <c r="AV88" s="300">
        <f t="shared" ref="AV88:AV91" si="56">SUM(E88:K88)</f>
        <v>684.04108399999996</v>
      </c>
      <c r="AW88" s="300" t="e">
        <f t="shared" ref="AW88:AW91" si="57">SUM(T88:Z88)</f>
        <v>#N/A</v>
      </c>
      <c r="AX88" s="278" t="str">
        <f t="shared" si="52"/>
        <v>ND</v>
      </c>
    </row>
    <row r="89" spans="3:52">
      <c r="C89" s="381" t="s">
        <v>57</v>
      </c>
      <c r="D89" s="377" t="s">
        <v>1</v>
      </c>
      <c r="E89" s="380">
        <f>INDEX([8]resumen!$B$43:$G$54,MATCH(E18,[8]resumen!$A$5:$A$16,0),MATCH($E$14,[8]resumen!$B$4:$G$4,0))</f>
        <v>105.88390799999999</v>
      </c>
      <c r="F89" s="380">
        <f>INDEX([8]resumen!$B$43:$G$54,MATCH(F18,[8]resumen!$A$5:$A$16,0),MATCH($E$14,[8]resumen!$B$4:$G$4,0))</f>
        <v>107.23920099999999</v>
      </c>
      <c r="G89" s="380">
        <f>INDEX([8]resumen!$B$43:$G$54,MATCH(G18,[8]resumen!$A$5:$A$16,0),MATCH($E$14,[8]resumen!$B$4:$G$4,0))</f>
        <v>123.072857</v>
      </c>
      <c r="H89" s="380">
        <f>INDEX([8]resumen!$B$43:$G$54,MATCH(H18,[8]resumen!$A$5:$A$16,0),MATCH($E$14,[8]resumen!$B$4:$G$4,0))</f>
        <v>48.264823</v>
      </c>
      <c r="I89" s="380">
        <f>INDEX([8]resumen!$B$43:$G$54,MATCH(I18,[8]resumen!$A$5:$A$16,0),MATCH($E$14,[8]resumen!$B$4:$G$4,0))</f>
        <v>64.044961000000001</v>
      </c>
      <c r="J89" s="380">
        <f>INDEX([8]resumen!$B$43:$G$54,MATCH(J18,[8]resumen!$A$5:$A$16,0),MATCH($E$14,[8]resumen!$B$4:$G$4,0))</f>
        <v>68.909380999999996</v>
      </c>
      <c r="K89" s="380">
        <f>INDEX([8]resumen!$B$43:$G$54,MATCH(K18,[8]resumen!$A$5:$A$16,0),MATCH($E$14,[8]resumen!$B$4:$G$4,0))</f>
        <v>84.395910000000001</v>
      </c>
      <c r="L89" s="380">
        <f>INDEX([8]resumen!$B$43:$G$54,MATCH(L18,[8]resumen!$A$5:$A$16,0),MATCH($E$14,[8]resumen!$B$4:$G$4,0))</f>
        <v>41.513247999999997</v>
      </c>
      <c r="M89" s="380">
        <f>INDEX([8]resumen!$B$43:$G$54,MATCH(M18,[8]resumen!$A$5:$A$16,0),MATCH($E$14,[8]resumen!$B$4:$G$4,0))</f>
        <v>57.219220999999997</v>
      </c>
      <c r="N89" s="380">
        <f>INDEX([8]resumen!$B$43:$G$54,MATCH(N18,[8]resumen!$A$5:$A$16,0),MATCH($E$14,[8]resumen!$B$4:$G$4,0))</f>
        <v>48.116358999999996</v>
      </c>
      <c r="O89" s="380">
        <f>INDEX([8]resumen!$B$43:$G$54,MATCH(O18,[8]resumen!$A$5:$A$16,0),MATCH($E$14,[8]resumen!$B$4:$G$4,0))</f>
        <v>22.481676</v>
      </c>
      <c r="P89" s="380">
        <f>INDEX([8]resumen!$B$43:$G$54,MATCH(P18,[8]resumen!$A$5:$A$16,0),MATCH($E$14,[8]resumen!$B$4:$G$4,0))</f>
        <v>51.754261</v>
      </c>
      <c r="Q89" s="275"/>
      <c r="R89" s="275"/>
      <c r="S89" s="276"/>
      <c r="T89" s="383" t="e">
        <f>INDEX([8]resumen!$B$43:$G$54,MATCH(T18,[8]resumen!$A$5:$A$16,0),MATCH($T$14,[8]resumen!$B$4:$G$4,0))</f>
        <v>#N/A</v>
      </c>
      <c r="U89" s="383" t="e">
        <f>INDEX([8]resumen!$B$43:$G$54,MATCH(U18,[8]resumen!$A$5:$A$16,0),MATCH($T$14,[8]resumen!$B$4:$G$4,0))</f>
        <v>#N/A</v>
      </c>
      <c r="V89" s="383" t="e">
        <f>INDEX([8]resumen!$B$43:$G$54,MATCH(V18,[8]resumen!$A$5:$A$16,0),MATCH($T$14,[8]resumen!$B$4:$G$4,0))</f>
        <v>#N/A</v>
      </c>
      <c r="W89" s="383" t="e">
        <f>INDEX([8]resumen!$B$43:$G$54,MATCH(W18,[8]resumen!$A$5:$A$16,0),MATCH($T$14,[8]resumen!$B$4:$G$4,0))</f>
        <v>#N/A</v>
      </c>
      <c r="X89" s="383" t="e">
        <f>INDEX([8]resumen!$B$43:$G$54,MATCH(X18,[8]resumen!$A$5:$A$16,0),MATCH($T$14,[8]resumen!$B$4:$G$4,0))</f>
        <v>#N/A</v>
      </c>
      <c r="Y89" s="383" t="e">
        <f>INDEX([8]resumen!$B$43:$G$54,MATCH(Y18,[8]resumen!$A$5:$A$16,0),MATCH($T$14,[8]resumen!$B$4:$G$4,0))</f>
        <v>#N/A</v>
      </c>
      <c r="Z89" s="383" t="e">
        <f>INDEX([8]resumen!$B$43:$G$54,MATCH(Z18,[8]resumen!$A$5:$A$16,0),MATCH($T$14,[8]resumen!$B$4:$G$4,0))</f>
        <v>#N/A</v>
      </c>
      <c r="AA89" s="273" t="e">
        <f>INDEX([8]resumen!$B$43:$G$54,MATCH(AA18,[8]resumen!$A$5:$A$16,0),MATCH($T$14,[8]resumen!$B$4:$G$4,0))</f>
        <v>#N/A</v>
      </c>
      <c r="AB89" s="273" t="e">
        <f>INDEX([8]resumen!$B$43:$G$54,MATCH(AB18,[8]resumen!$A$5:$A$16,0),MATCH($T$14,[8]resumen!$B$4:$G$4,0))</f>
        <v>#N/A</v>
      </c>
      <c r="AC89" s="273" t="e">
        <f>INDEX([8]resumen!$B$43:$G$54,MATCH(AC18,[8]resumen!$A$5:$A$16,0),MATCH($T$14,[8]resumen!$B$4:$G$4,0))</f>
        <v>#N/A</v>
      </c>
      <c r="AD89" s="273" t="e">
        <f>INDEX([8]resumen!$B$43:$G$54,MATCH(AD18,[8]resumen!$A$5:$A$16,0),MATCH($T$14,[8]resumen!$B$4:$G$4,0))</f>
        <v>#N/A</v>
      </c>
      <c r="AE89" s="273" t="e">
        <f>INDEX([8]resumen!$B$43:$G$54,MATCH(AE18,[8]resumen!$A$5:$A$16,0),MATCH($T$14,[8]resumen!$B$4:$G$4,0))</f>
        <v>#N/A</v>
      </c>
      <c r="AF89" s="273"/>
      <c r="AG89" s="275"/>
      <c r="AH89" s="276"/>
      <c r="AI89" s="278" t="str">
        <f t="shared" si="49"/>
        <v>ND</v>
      </c>
      <c r="AJ89" s="278" t="str">
        <f t="shared" si="49"/>
        <v>ND</v>
      </c>
      <c r="AK89" s="278" t="str">
        <f t="shared" si="49"/>
        <v>ND</v>
      </c>
      <c r="AL89" s="279" t="str">
        <f t="shared" si="50"/>
        <v>NA</v>
      </c>
      <c r="AM89" s="279" t="str">
        <f t="shared" si="50"/>
        <v>NA</v>
      </c>
      <c r="AN89" s="279" t="str">
        <f t="shared" si="50"/>
        <v>NA</v>
      </c>
      <c r="AO89" s="278" t="str">
        <f t="shared" si="53"/>
        <v>ND</v>
      </c>
      <c r="AP89" s="279" t="str">
        <f t="shared" si="51"/>
        <v>NA</v>
      </c>
      <c r="AQ89" s="279" t="str">
        <f t="shared" si="51"/>
        <v>NA</v>
      </c>
      <c r="AR89" s="279" t="str">
        <f t="shared" si="51"/>
        <v>NA</v>
      </c>
      <c r="AS89" s="279" t="str">
        <f t="shared" si="51"/>
        <v>NA</v>
      </c>
      <c r="AT89" s="279" t="str">
        <f t="shared" si="51"/>
        <v>NA</v>
      </c>
      <c r="AU89" s="162"/>
      <c r="AV89" s="300">
        <f t="shared" si="56"/>
        <v>601.81104099999993</v>
      </c>
      <c r="AW89" s="300" t="e">
        <f t="shared" si="57"/>
        <v>#N/A</v>
      </c>
      <c r="AX89" s="278" t="str">
        <f t="shared" si="52"/>
        <v>ND</v>
      </c>
    </row>
    <row r="90" spans="3:52" ht="16.5" customHeight="1">
      <c r="C90" s="272" t="s">
        <v>77</v>
      </c>
      <c r="D90" s="377" t="s">
        <v>78</v>
      </c>
      <c r="E90" s="281">
        <f>INDEX([8]resumen!$B$63:$G$74,MATCH(E18,[8]resumen!$A$5:$A$16,0),MATCH($E$14,[8]resumen!$B$4:$G$4,0))</f>
        <v>142623.62452583999</v>
      </c>
      <c r="F90" s="281">
        <f>INDEX([8]resumen!$B$63:$G$74,MATCH(F18,[8]resumen!$A$5:$A$16,0),MATCH($E$14,[8]resumen!$B$4:$G$4,0))</f>
        <v>138663.55488312003</v>
      </c>
      <c r="G90" s="281">
        <f>INDEX([8]resumen!$B$63:$G$74,MATCH(G18,[8]resumen!$A$5:$A$16,0),MATCH($E$14,[8]resumen!$B$4:$G$4,0))</f>
        <v>162900.7457876</v>
      </c>
      <c r="H90" s="281">
        <f>INDEX([8]resumen!$B$63:$G$74,MATCH(H18,[8]resumen!$A$5:$A$16,0),MATCH($E$14,[8]resumen!$B$4:$G$4,0))</f>
        <v>130724.39311912</v>
      </c>
      <c r="I90" s="281">
        <f>INDEX([8]resumen!$B$63:$G$74,MATCH(I18,[8]resumen!$A$5:$A$16,0),MATCH($E$14,[8]resumen!$B$4:$G$4,0))</f>
        <v>127530.47144344001</v>
      </c>
      <c r="J90" s="281">
        <f>INDEX([8]resumen!$B$63:$G$74,MATCH(J18,[8]resumen!$A$5:$A$16,0),MATCH($E$14,[8]resumen!$B$4:$G$4,0))</f>
        <v>125131.84810048</v>
      </c>
      <c r="K90" s="281">
        <f>INDEX([8]resumen!$B$63:$G$74,MATCH(K18,[8]resumen!$A$5:$A$16,0),MATCH($E$14,[8]resumen!$B$4:$G$4,0))</f>
        <v>124906.06542056001</v>
      </c>
      <c r="L90" s="281">
        <f>INDEX([8]resumen!$B$63:$G$74,MATCH(L18,[8]resumen!$A$5:$A$16,0),MATCH($E$14,[8]resumen!$B$4:$G$4,0))</f>
        <v>106590.99224928001</v>
      </c>
      <c r="M90" s="281">
        <f>INDEX([8]resumen!$B$63:$G$74,MATCH(M18,[8]resumen!$A$5:$A$16,0),MATCH($E$14,[8]resumen!$B$4:$G$4,0))</f>
        <v>105630.98780552001</v>
      </c>
      <c r="N90" s="281">
        <f>INDEX([8]resumen!$B$63:$G$74,MATCH(N18,[8]resumen!$A$5:$A$16,0),MATCH($E$14,[8]resumen!$B$4:$G$4,0))</f>
        <v>110790.10113024001</v>
      </c>
      <c r="O90" s="281">
        <f>INDEX([8]resumen!$B$63:$G$74,MATCH(O18,[8]resumen!$A$5:$A$16,0),MATCH($E$14,[8]resumen!$B$4:$G$4,0))</f>
        <v>70365.188585119991</v>
      </c>
      <c r="P90" s="281">
        <f>INDEX([8]resumen!$B$63:$G$74,MATCH(P18,[8]resumen!$A$5:$A$16,0),MATCH($E$14,[8]resumen!$B$4:$G$4,0))</f>
        <v>97622.582936240025</v>
      </c>
      <c r="Q90" s="275"/>
      <c r="R90" s="275"/>
      <c r="S90" s="276"/>
      <c r="T90" s="287" t="e">
        <f>INDEX([8]resumen!$B$63:$G$74,MATCH(T18,[8]resumen!$A$5:$A$16,0),MATCH($T$14,[8]resumen!$B$4:$G$4,0))</f>
        <v>#N/A</v>
      </c>
      <c r="U90" s="287" t="e">
        <f>INDEX([8]resumen!$B$63:$G$74,MATCH(U18,[8]resumen!$A$5:$A$16,0),MATCH($T$14,[8]resumen!$B$4:$G$4,0))</f>
        <v>#N/A</v>
      </c>
      <c r="V90" s="287" t="e">
        <f>INDEX([8]resumen!$B$63:$G$74,MATCH(V18,[8]resumen!$A$5:$A$16,0),MATCH($T$14,[8]resumen!$B$4:$G$4,0))</f>
        <v>#N/A</v>
      </c>
      <c r="W90" s="287" t="e">
        <f>INDEX([8]resumen!$B$63:$G$74,MATCH(W18,[8]resumen!$A$5:$A$16,0),MATCH($T$14,[8]resumen!$B$4:$G$4,0))</f>
        <v>#N/A</v>
      </c>
      <c r="X90" s="287" t="e">
        <f>INDEX([8]resumen!$B$63:$G$74,MATCH(X18,[8]resumen!$A$5:$A$16,0),MATCH($T$14,[8]resumen!$B$4:$G$4,0))</f>
        <v>#N/A</v>
      </c>
      <c r="Y90" s="287" t="e">
        <f>INDEX([8]resumen!$B$63:$G$74,MATCH(Y18,[8]resumen!$A$5:$A$16,0),MATCH($T$14,[8]resumen!$B$4:$G$4,0))</f>
        <v>#N/A</v>
      </c>
      <c r="Z90" s="287" t="e">
        <f>INDEX([8]resumen!$B$63:$G$74,MATCH(Z18,[8]resumen!$A$5:$A$16,0),MATCH($T$14,[8]resumen!$B$4:$G$4,0))</f>
        <v>#N/A</v>
      </c>
      <c r="AA90" s="287" t="e">
        <f>INDEX([8]resumen!$B$63:$G$74,MATCH(AA18,[8]resumen!$A$5:$A$16,0),MATCH($T$14,[8]resumen!$B$4:$G$4,0))</f>
        <v>#N/A</v>
      </c>
      <c r="AB90" s="287" t="e">
        <f>INDEX([8]resumen!$B$63:$G$74,MATCH(AB18,[8]resumen!$A$5:$A$16,0),MATCH($T$14,[8]resumen!$B$4:$G$4,0))</f>
        <v>#N/A</v>
      </c>
      <c r="AC90" s="287" t="e">
        <f>INDEX([8]resumen!$B$63:$G$74,MATCH(AC18,[8]resumen!$A$5:$A$16,0),MATCH($T$14,[8]resumen!$B$4:$G$4,0))</f>
        <v>#N/A</v>
      </c>
      <c r="AD90" s="287" t="e">
        <f>INDEX([8]resumen!$B$63:$G$74,MATCH(AD18,[8]resumen!$A$5:$A$16,0),MATCH($T$14,[8]resumen!$B$4:$G$4,0))</f>
        <v>#N/A</v>
      </c>
      <c r="AE90" s="287" t="e">
        <f>INDEX([8]resumen!$B$63:$G$74,MATCH(AE18,[8]resumen!$A$5:$A$16,0),MATCH($T$14,[8]resumen!$B$4:$G$4,0))</f>
        <v>#N/A</v>
      </c>
      <c r="AF90" s="287" t="e">
        <f>INDEX([8]resumen!$B$63:$G$74,MATCH(AF18,[8]resumen!$A$5:$A$16,0),MATCH($T$14,[8]resumen!$B$4:$G$4,0))</f>
        <v>#N/A</v>
      </c>
      <c r="AG90" s="275"/>
      <c r="AH90" s="276"/>
      <c r="AI90" s="278" t="str">
        <f t="shared" si="49"/>
        <v>ND</v>
      </c>
      <c r="AJ90" s="278" t="str">
        <f t="shared" si="49"/>
        <v>ND</v>
      </c>
      <c r="AK90" s="278" t="str">
        <f t="shared" si="49"/>
        <v>ND</v>
      </c>
      <c r="AL90" s="279" t="str">
        <f t="shared" si="50"/>
        <v>NA</v>
      </c>
      <c r="AM90" s="279" t="str">
        <f t="shared" si="50"/>
        <v>NA</v>
      </c>
      <c r="AN90" s="279" t="str">
        <f t="shared" si="50"/>
        <v>NA</v>
      </c>
      <c r="AO90" s="278" t="str">
        <f t="shared" si="53"/>
        <v>ND</v>
      </c>
      <c r="AP90" s="279" t="str">
        <f t="shared" si="51"/>
        <v>NA</v>
      </c>
      <c r="AQ90" s="279" t="str">
        <f t="shared" si="51"/>
        <v>NA</v>
      </c>
      <c r="AR90" s="279" t="str">
        <f t="shared" si="51"/>
        <v>NA</v>
      </c>
      <c r="AS90" s="279" t="str">
        <f t="shared" si="51"/>
        <v>NA</v>
      </c>
      <c r="AT90" s="279" t="str">
        <f t="shared" si="51"/>
        <v>NA</v>
      </c>
      <c r="AU90" s="162"/>
      <c r="AV90" s="299">
        <f t="shared" si="56"/>
        <v>952480.70328015997</v>
      </c>
      <c r="AW90" s="299" t="e">
        <f t="shared" si="57"/>
        <v>#N/A</v>
      </c>
      <c r="AX90" s="278" t="str">
        <f t="shared" si="52"/>
        <v>ND</v>
      </c>
    </row>
    <row r="91" spans="3:52">
      <c r="C91" s="272" t="s">
        <v>79</v>
      </c>
      <c r="D91" s="377" t="s">
        <v>80</v>
      </c>
      <c r="E91" s="281">
        <f>INDEX([8]resumen!$M$63:$R$74,MATCH(E18,[8]resumen!$A$5:$A$16,0),MATCH($E$14,[8]resumen!$B$4:$G$4,0))</f>
        <v>168473.23499999999</v>
      </c>
      <c r="F91" s="281">
        <f>INDEX([8]resumen!$M$63:$R$74,MATCH(F18,[8]resumen!$A$5:$A$16,0),MATCH($E$14,[8]resumen!$B$4:$G$4,0))</f>
        <v>144526.049</v>
      </c>
      <c r="G91" s="281">
        <f>INDEX([8]resumen!$M$63:$R$74,MATCH(G18,[8]resumen!$A$5:$A$16,0),MATCH($E$14,[8]resumen!$B$4:$G$4,0))</f>
        <v>205809.26</v>
      </c>
      <c r="H91" s="281">
        <f>INDEX([8]resumen!$M$63:$R$74,MATCH(H18,[8]resumen!$A$5:$A$16,0),MATCH($E$14,[8]resumen!$B$4:$G$4,0))</f>
        <v>171111.49299999999</v>
      </c>
      <c r="I91" s="281">
        <f>INDEX([8]resumen!$M$63:$R$74,MATCH(I18,[8]resumen!$A$5:$A$16,0),MATCH($E$14,[8]resumen!$B$4:$G$4,0))</f>
        <v>175649.78000000003</v>
      </c>
      <c r="J91" s="281">
        <f>INDEX([8]resumen!$M$63:$R$74,MATCH(J18,[8]resumen!$A$5:$A$16,0),MATCH($E$14,[8]resumen!$B$4:$G$4,0))</f>
        <v>177007.61500000002</v>
      </c>
      <c r="K91" s="281">
        <f>INDEX([8]resumen!$M$63:$R$74,MATCH(K18,[8]resumen!$A$5:$A$16,0),MATCH($E$14,[8]resumen!$B$4:$G$4,0))</f>
        <v>172629.989</v>
      </c>
      <c r="L91" s="281">
        <f>INDEX([8]resumen!$M$63:$R$74,MATCH(L18,[8]resumen!$A$5:$A$16,0),MATCH($E$14,[8]resumen!$B$4:$G$4,0))</f>
        <v>161698</v>
      </c>
      <c r="M91" s="281">
        <f>INDEX([8]resumen!$M$63:$R$74,MATCH(M18,[8]resumen!$A$5:$A$16,0),MATCH($E$14,[8]resumen!$B$4:$G$4,0))</f>
        <v>160094.74</v>
      </c>
      <c r="N91" s="281">
        <f>INDEX([8]resumen!$M$63:$R$74,MATCH(N18,[8]resumen!$A$5:$A$16,0),MATCH($E$14,[8]resumen!$B$4:$G$4,0))</f>
        <v>179213.13</v>
      </c>
      <c r="O91" s="281">
        <f>INDEX([8]resumen!$M$63:$R$74,MATCH(O18,[8]resumen!$A$5:$A$16,0),MATCH($E$14,[8]resumen!$B$4:$G$4,0))</f>
        <v>128903.74099999998</v>
      </c>
      <c r="P91" s="281">
        <f>INDEX([8]resumen!$M$63:$R$74,MATCH(P18,[8]resumen!$A$5:$A$16,0),MATCH($E$14,[8]resumen!$B$4:$G$4,0))</f>
        <v>151272.766</v>
      </c>
      <c r="Q91" s="275"/>
      <c r="R91" s="275"/>
      <c r="S91" s="276"/>
      <c r="T91" s="287" t="e">
        <f>INDEX([8]resumen!$M$63:$R$74,MATCH(T18,[8]resumen!$A$5:$A$16,0),MATCH($T$14,[8]resumen!$B$4:$G$4,0))</f>
        <v>#N/A</v>
      </c>
      <c r="U91" s="287" t="e">
        <f>INDEX([8]resumen!$M$63:$R$74,MATCH(U18,[8]resumen!$A$5:$A$16,0),MATCH($T$14,[8]resumen!$B$4:$G$4,0))</f>
        <v>#N/A</v>
      </c>
      <c r="V91" s="287" t="e">
        <f>INDEX([8]resumen!$M$63:$R$74,MATCH(V18,[8]resumen!$A$5:$A$16,0),MATCH($T$14,[8]resumen!$B$4:$G$4,0))</f>
        <v>#N/A</v>
      </c>
      <c r="W91" s="287" t="e">
        <f>INDEX([8]resumen!$M$63:$R$74,MATCH(W18,[8]resumen!$A$5:$A$16,0),MATCH($T$14,[8]resumen!$B$4:$G$4,0))</f>
        <v>#N/A</v>
      </c>
      <c r="X91" s="287" t="e">
        <f>INDEX([8]resumen!$M$63:$R$74,MATCH(X18,[8]resumen!$A$5:$A$16,0),MATCH($T$14,[8]resumen!$B$4:$G$4,0))</f>
        <v>#N/A</v>
      </c>
      <c r="Y91" s="287" t="e">
        <f>INDEX([8]resumen!$M$63:$R$74,MATCH(Y18,[8]resumen!$A$5:$A$16,0),MATCH($T$14,[8]resumen!$B$4:$G$4,0))</f>
        <v>#N/A</v>
      </c>
      <c r="Z91" s="287" t="e">
        <f>INDEX([8]resumen!$M$63:$R$74,MATCH(Z18,[8]resumen!$A$5:$A$16,0),MATCH($T$14,[8]resumen!$B$4:$G$4,0))</f>
        <v>#N/A</v>
      </c>
      <c r="AA91" s="287" t="e">
        <f>INDEX([8]resumen!$M$63:$R$74,MATCH(AA18,[8]resumen!$A$5:$A$16,0),MATCH($T$14,[8]resumen!$B$4:$G$4,0))</f>
        <v>#N/A</v>
      </c>
      <c r="AB91" s="287" t="e">
        <f>INDEX([8]resumen!$M$63:$R$74,MATCH(AB18,[8]resumen!$A$5:$A$16,0),MATCH($T$14,[8]resumen!$B$4:$G$4,0))</f>
        <v>#N/A</v>
      </c>
      <c r="AC91" s="287" t="e">
        <f>INDEX([8]resumen!$M$63:$R$74,MATCH(AC18,[8]resumen!$A$5:$A$16,0),MATCH($T$14,[8]resumen!$B$4:$G$4,0))</f>
        <v>#N/A</v>
      </c>
      <c r="AD91" s="287" t="e">
        <f>INDEX([8]resumen!$M$63:$R$74,MATCH(AD18,[8]resumen!$A$5:$A$16,0),MATCH($T$14,[8]resumen!$B$4:$G$4,0))</f>
        <v>#N/A</v>
      </c>
      <c r="AE91" s="287" t="e">
        <f>INDEX([8]resumen!$M$63:$R$74,MATCH(AE18,[8]resumen!$A$5:$A$16,0),MATCH($T$14,[8]resumen!$B$4:$G$4,0))</f>
        <v>#N/A</v>
      </c>
      <c r="AF91" s="287" t="e">
        <f>INDEX([8]resumen!$M$63:$R$74,MATCH(AF18,[8]resumen!$A$5:$A$16,0),MATCH($T$14,[8]resumen!$B$4:$G$4,0))</f>
        <v>#N/A</v>
      </c>
      <c r="AG91" s="275"/>
      <c r="AH91" s="276"/>
      <c r="AI91" s="278" t="str">
        <f t="shared" si="49"/>
        <v>ND</v>
      </c>
      <c r="AJ91" s="278" t="str">
        <f t="shared" si="49"/>
        <v>ND</v>
      </c>
      <c r="AK91" s="278" t="str">
        <f t="shared" si="49"/>
        <v>ND</v>
      </c>
      <c r="AL91" s="279" t="str">
        <f t="shared" si="50"/>
        <v>NA</v>
      </c>
      <c r="AM91" s="279" t="str">
        <f t="shared" si="50"/>
        <v>NA</v>
      </c>
      <c r="AN91" s="279" t="str">
        <f t="shared" si="50"/>
        <v>NA</v>
      </c>
      <c r="AO91" s="278" t="str">
        <f t="shared" si="53"/>
        <v>ND</v>
      </c>
      <c r="AP91" s="279" t="str">
        <f t="shared" si="51"/>
        <v>NA</v>
      </c>
      <c r="AQ91" s="279" t="str">
        <f t="shared" si="51"/>
        <v>NA</v>
      </c>
      <c r="AR91" s="279" t="str">
        <f t="shared" si="51"/>
        <v>NA</v>
      </c>
      <c r="AS91" s="279" t="str">
        <f t="shared" si="51"/>
        <v>NA</v>
      </c>
      <c r="AT91" s="279" t="str">
        <f t="shared" si="51"/>
        <v>NA</v>
      </c>
      <c r="AU91" s="162"/>
      <c r="AV91" s="299">
        <f t="shared" si="56"/>
        <v>1215207.4210000001</v>
      </c>
      <c r="AW91" s="299" t="e">
        <f t="shared" si="57"/>
        <v>#N/A</v>
      </c>
      <c r="AX91" s="278" t="str">
        <f t="shared" si="52"/>
        <v>ND</v>
      </c>
    </row>
    <row r="92" spans="3:52" s="172" customFormat="1">
      <c r="C92" s="185"/>
      <c r="D92" s="185"/>
      <c r="E92" s="185"/>
      <c r="F92" s="185"/>
      <c r="G92" s="186"/>
      <c r="H92" s="186"/>
      <c r="I92" s="187"/>
      <c r="J92" s="187"/>
      <c r="K92" s="187"/>
      <c r="L92" s="187"/>
      <c r="M92" s="187"/>
      <c r="N92" s="187"/>
      <c r="O92" s="169"/>
      <c r="P92" s="169"/>
      <c r="Q92" s="169"/>
      <c r="R92" s="169"/>
      <c r="S92" s="169"/>
      <c r="T92" s="244"/>
      <c r="U92" s="244"/>
      <c r="V92" s="244"/>
      <c r="W92" s="244"/>
      <c r="X92" s="170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52"/>
      <c r="AJ92" s="152"/>
      <c r="AK92" s="152"/>
      <c r="AL92" s="152"/>
      <c r="AM92" s="152"/>
      <c r="AN92" s="152"/>
      <c r="AO92" s="152"/>
      <c r="AP92" s="152"/>
      <c r="AQ92" s="152"/>
      <c r="AR92" s="152"/>
      <c r="AS92" s="152"/>
      <c r="AT92" s="152"/>
      <c r="AU92" s="162"/>
      <c r="AV92" s="152"/>
      <c r="AW92" s="152"/>
      <c r="AX92" s="171"/>
      <c r="AZ92" s="173"/>
    </row>
    <row r="93" spans="3:52" s="172" customFormat="1">
      <c r="C93" s="32" t="s">
        <v>235</v>
      </c>
      <c r="D93" s="174"/>
      <c r="E93" s="174"/>
      <c r="F93" s="174"/>
      <c r="G93" s="174"/>
      <c r="H93" s="174"/>
      <c r="I93" s="175"/>
      <c r="J93" s="175"/>
      <c r="K93" s="175"/>
      <c r="L93" s="175"/>
      <c r="M93" s="175"/>
      <c r="N93" s="175"/>
      <c r="O93" s="176"/>
      <c r="P93" s="176"/>
      <c r="Q93" s="176"/>
      <c r="R93" s="176"/>
      <c r="S93" s="176"/>
      <c r="T93" s="243"/>
      <c r="U93" s="243"/>
      <c r="V93" s="243"/>
      <c r="W93" s="243"/>
      <c r="X93" s="177"/>
      <c r="Y93" s="176"/>
      <c r="Z93" s="176"/>
      <c r="AA93" s="176"/>
      <c r="AB93" s="176"/>
      <c r="AC93" s="176"/>
      <c r="AD93" s="176"/>
      <c r="AE93" s="176"/>
      <c r="AF93" s="176"/>
      <c r="AG93" s="176"/>
      <c r="AH93" s="176"/>
      <c r="AI93" s="178"/>
      <c r="AJ93" s="178"/>
      <c r="AK93" s="178"/>
      <c r="AL93" s="178"/>
      <c r="AM93" s="178"/>
      <c r="AN93" s="178"/>
      <c r="AO93" s="291"/>
      <c r="AP93" s="178"/>
      <c r="AQ93" s="181"/>
      <c r="AR93" s="181"/>
      <c r="AS93" s="181"/>
      <c r="AT93" s="181"/>
      <c r="AU93" s="162"/>
      <c r="AV93" s="438" t="s">
        <v>262</v>
      </c>
      <c r="AW93" s="439"/>
      <c r="AX93" s="292" t="s">
        <v>0</v>
      </c>
      <c r="AZ93" s="173"/>
    </row>
    <row r="94" spans="3:52">
      <c r="C94" s="324" t="s">
        <v>259</v>
      </c>
      <c r="D94" s="376" t="s">
        <v>31</v>
      </c>
      <c r="E94" s="307">
        <f>(((INDEX([9]resumen!$B$5:$H$16,MATCH(E16,[9]resumen!$A$5:$A$16,0),MATCH($E$14,[9]resumen!$B$4:$H$4,0)))))/1000</f>
        <v>55969.522961778996</v>
      </c>
      <c r="F94" s="307">
        <f>(((INDEX([9]resumen!$B$5:$H$16,MATCH(F16,[9]resumen!$A$5:$A$16,0),MATCH($E$14,[9]resumen!$B$4:$H$4,0)))))/1000</f>
        <v>56079.8961323166</v>
      </c>
      <c r="G94" s="307">
        <f>(((INDEX([9]resumen!$B$5:$H$16,MATCH(G16,[9]resumen!$A$5:$A$16,0),MATCH($E$14,[9]resumen!$B$4:$H$4,0)))))/1000</f>
        <v>56528.000442189994</v>
      </c>
      <c r="H94" s="307">
        <f>(((INDEX([9]resumen!$B$5:$H$16,MATCH(H16,[9]resumen!$A$5:$A$16,0),MATCH($E$14,[9]resumen!$B$4:$H$4,0)))))/1000</f>
        <v>56916.754470963999</v>
      </c>
      <c r="I94" s="307">
        <f>(((INDEX([9]resumen!$B$5:$H$16,MATCH(I16,[9]resumen!$A$5:$A$16,0),MATCH($E$14,[9]resumen!$B$4:$H$4,0)))))/1000</f>
        <v>57456.946029113002</v>
      </c>
      <c r="J94" s="307">
        <f>(((INDEX([9]resumen!$B$5:$H$16,MATCH(J16,[9]resumen!$A$5:$A$16,0),MATCH($E$14,[9]resumen!$B$4:$H$4,0)))))/1000</f>
        <v>58671.569579989991</v>
      </c>
      <c r="K94" s="307">
        <f>(((INDEX([9]resumen!$B$5:$H$16,MATCH(K16,[9]resumen!$A$5:$A$16,0),MATCH($E$14,[9]resumen!$B$4:$H$4,0)))))/1000</f>
        <v>59226.423695203986</v>
      </c>
      <c r="L94" s="307">
        <f>(((INDEX([9]resumen!$B$5:$H$16,MATCH(L16,[9]resumen!$A$5:$A$16,0),MATCH($E$14,[9]resumen!$B$4:$H$4,0)))))/1000</f>
        <v>60036.097180495992</v>
      </c>
      <c r="M94" s="307">
        <f>(((INDEX([9]resumen!$B$5:$H$16,MATCH(M16,[9]resumen!$A$5:$A$16,0),MATCH($E$14,[9]resumen!$B$4:$H$4,0)))))/1000</f>
        <v>60501.966731855005</v>
      </c>
      <c r="N94" s="307">
        <f>(((INDEX([9]resumen!$B$5:$H$16,MATCH(N16,[9]resumen!$A$5:$A$16,0),MATCH($E$14,[9]resumen!$B$4:$H$4,0)))))/1000</f>
        <v>60818.497389530596</v>
      </c>
      <c r="O94" s="307">
        <f>(((INDEX([9]resumen!$B$5:$H$16,MATCH(O16,[9]resumen!$A$5:$A$16,0),MATCH($E$14,[9]resumen!$B$4:$H$4,0)))))/1000</f>
        <v>61711.864656207006</v>
      </c>
      <c r="P94" s="307">
        <f>(((INDEX([9]resumen!$B$5:$H$16,MATCH(P16,[9]resumen!$A$5:$A$16,0),MATCH($E$14,[9]resumen!$B$4:$H$4,0)))))/1000</f>
        <v>61621.418119422</v>
      </c>
      <c r="Q94" s="296"/>
      <c r="R94" s="296"/>
      <c r="S94" s="308"/>
      <c r="T94" s="312">
        <f>(((INDEX([9]resumen!$B$5:$H$16,MATCH(T16,[9]resumen!$A$5:$A$16,0),MATCH($T$14,[9]resumen!$B$4:$H$4,0)))))/1000</f>
        <v>50152</v>
      </c>
      <c r="U94" s="312">
        <f>(((INDEX([9]resumen!$B$5:$H$16,MATCH(U16,[9]resumen!$A$5:$A$16,0),MATCH($T$14,[9]resumen!$B$4:$H$4,0)))))/1000</f>
        <v>50089</v>
      </c>
      <c r="V94" s="312">
        <f>(((INDEX([9]resumen!$B$5:$H$16,MATCH(V16,[9]resumen!$A$5:$A$16,0),MATCH($T$14,[9]resumen!$B$4:$H$4,0)))))/1000</f>
        <v>50237</v>
      </c>
      <c r="W94" s="312">
        <f>(((INDEX([9]resumen!$B$5:$H$16,MATCH(W16,[9]resumen!$A$5:$A$16,0),MATCH($T$14,[9]resumen!$B$4:$H$4,0)))))/1000</f>
        <v>50793</v>
      </c>
      <c r="X94" s="312">
        <f>(((INDEX([9]resumen!$B$5:$H$16,MATCH(X16,[9]resumen!$A$5:$A$16,0),MATCH($T$14,[9]resumen!$B$4:$H$4,0)))))/1000</f>
        <v>51907</v>
      </c>
      <c r="Y94" s="312">
        <f>(((INDEX([9]resumen!$B$5:$H$16,MATCH(Y16,[9]resumen!$A$5:$A$16,0),MATCH($T$14,[9]resumen!$B$4:$H$4,0)))))/1000</f>
        <v>52183</v>
      </c>
      <c r="Z94" s="325" t="s">
        <v>100</v>
      </c>
      <c r="AA94" s="307">
        <f>(((INDEX([9]resumen!$B$5:$H$16,MATCH(AA16,[9]resumen!$A$5:$A$16,0),MATCH($T$14,[9]resumen!$B$4:$H$4,0)))))/1000</f>
        <v>53355</v>
      </c>
      <c r="AB94" s="307">
        <f>(((INDEX([9]resumen!$B$5:$H$16,MATCH(AB16,[9]resumen!$A$5:$A$16,0),MATCH($T$14,[9]resumen!$B$4:$H$4,0)))))/1000</f>
        <v>53844</v>
      </c>
      <c r="AC94" s="307">
        <f>(((INDEX([9]resumen!$B$5:$H$16,MATCH(AC16,[9]resumen!$A$5:$A$16,0),MATCH($T$14,[9]resumen!$B$4:$H$4,0)))))/1000</f>
        <v>54460</v>
      </c>
      <c r="AD94" s="307">
        <f>(((INDEX([9]resumen!$B$5:$H$16,MATCH(AD16,[9]resumen!$A$5:$A$16,0),MATCH($T$14,[9]resumen!$B$4:$H$4,0)))))/1000</f>
        <v>55274</v>
      </c>
      <c r="AE94" s="307">
        <f>(((INDEX([9]resumen!$B$5:$H$16,MATCH(AE16,[9]resumen!$A$5:$A$16,0),MATCH($T$14,[9]resumen!$B$4:$H$4,0)))))/1000</f>
        <v>55454</v>
      </c>
      <c r="AF94" s="307"/>
      <c r="AG94" s="296"/>
      <c r="AH94" s="296"/>
      <c r="AI94" s="297">
        <f>IFERROR(((T94/E94)-1)*100,"ND")</f>
        <v>-10.394090665649802</v>
      </c>
      <c r="AJ94" s="297">
        <f t="shared" ref="AJ94:AO96" si="58">IFERROR(((U94/F94)-1)*100,"ND")</f>
        <v>-10.682787496933832</v>
      </c>
      <c r="AK94" s="297">
        <f t="shared" si="58"/>
        <v>-11.128998713873962</v>
      </c>
      <c r="AL94" s="297">
        <f t="shared" si="58"/>
        <v>-10.759142062620629</v>
      </c>
      <c r="AM94" s="297">
        <f t="shared" si="58"/>
        <v>-9.6593126030417373</v>
      </c>
      <c r="AN94" s="297">
        <f t="shared" si="58"/>
        <v>-11.059137545559928</v>
      </c>
      <c r="AO94" s="297" t="str">
        <f t="shared" si="58"/>
        <v>ND</v>
      </c>
      <c r="AP94" s="309">
        <f t="shared" ref="AP94:AT96" si="59">IFERROR(((AA94/L94)-1)*100,"NA")</f>
        <v>-11.128466862876774</v>
      </c>
      <c r="AQ94" s="309">
        <f t="shared" si="59"/>
        <v>-11.004545953626844</v>
      </c>
      <c r="AR94" s="309">
        <f t="shared" si="59"/>
        <v>-10.454874195272634</v>
      </c>
      <c r="AS94" s="309">
        <f t="shared" si="59"/>
        <v>-10.432134391128766</v>
      </c>
      <c r="AT94" s="309">
        <f t="shared" si="59"/>
        <v>-10.008562457082004</v>
      </c>
      <c r="AU94" s="162"/>
      <c r="AV94" s="326">
        <f>J94</f>
        <v>58671.569579989991</v>
      </c>
      <c r="AW94" s="300">
        <f>Y94</f>
        <v>52183</v>
      </c>
      <c r="AX94" s="297">
        <f t="shared" ref="AX94:AX96" si="60">IFERROR(((AW94/AV94)-1)*100,"ND")</f>
        <v>-11.059137545559928</v>
      </c>
    </row>
    <row r="95" spans="3:52">
      <c r="C95" s="319" t="s">
        <v>260</v>
      </c>
      <c r="D95" s="377" t="s">
        <v>49</v>
      </c>
      <c r="E95" s="273">
        <f>(((INDEX([9]resumen!$B$23:$H$34,MATCH(E16,[9]resumen!$A$5:$A$16,0),MATCH($E$14,[9]resumen!$B$4:$H$4,0)))))/1000</f>
        <v>66635.168415191903</v>
      </c>
      <c r="F95" s="273">
        <f>(((INDEX([9]resumen!$B$23:$H$34,MATCH(F16,[9]resumen!$A$5:$A$16,0),MATCH($E$14,[9]resumen!$B$4:$H$4,0)))))/1000</f>
        <v>66648.650693400006</v>
      </c>
      <c r="G95" s="273">
        <f>(((INDEX([9]resumen!$B$23:$H$34,MATCH(G16,[9]resumen!$A$5:$A$16,0),MATCH($E$14,[9]resumen!$B$4:$H$4,0)))))/1000</f>
        <v>68463.759243401902</v>
      </c>
      <c r="H95" s="273">
        <f>(((INDEX([9]resumen!$B$23:$H$34,MATCH(H16,[9]resumen!$A$5:$A$16,0),MATCH($E$14,[9]resumen!$B$4:$H$4,0)))))/1000</f>
        <v>68153.4931078019</v>
      </c>
      <c r="I95" s="273">
        <f>(((INDEX([9]resumen!$B$23:$H$34,MATCH(I16,[9]resumen!$A$5:$A$16,0),MATCH($E$14,[9]resumen!$B$4:$H$4,0)))))/1000</f>
        <v>68777.693362151695</v>
      </c>
      <c r="J95" s="273">
        <f>(((INDEX([9]resumen!$B$23:$H$34,MATCH(J16,[9]resumen!$A$5:$A$16,0),MATCH($E$14,[9]resumen!$B$4:$H$4,0)))))/1000</f>
        <v>69828.315133550001</v>
      </c>
      <c r="K95" s="273">
        <f>(((INDEX([9]resumen!$B$23:$H$34,MATCH(K16,[9]resumen!$A$5:$A$16,0),MATCH($E$14,[9]resumen!$B$4:$H$4,0)))))/1000</f>
        <v>71461.553897991806</v>
      </c>
      <c r="L95" s="273">
        <f>(((INDEX([9]resumen!$B$23:$H$34,MATCH(L16,[9]resumen!$A$5:$A$16,0),MATCH($E$14,[9]resumen!$B$4:$H$4,0)))))/1000</f>
        <v>71552.844468081894</v>
      </c>
      <c r="M95" s="273">
        <f>(((INDEX([9]resumen!$B$23:$H$34,MATCH(M16,[9]resumen!$A$5:$A$16,0),MATCH($E$14,[9]resumen!$B$4:$H$4,0)))))/1000</f>
        <v>71152.047965301899</v>
      </c>
      <c r="N95" s="273">
        <f>(((INDEX([9]resumen!$B$23:$H$34,MATCH(N16,[9]resumen!$A$5:$A$16,0),MATCH($E$14,[9]resumen!$B$4:$H$4,0)))))/1000</f>
        <v>70240.706645461905</v>
      </c>
      <c r="O95" s="273">
        <f>(((INDEX([9]resumen!$B$23:$H$34,MATCH(O16,[9]resumen!$A$5:$A$16,0),MATCH($E$14,[9]resumen!$B$4:$H$4,0)))))/1000</f>
        <v>71022.316195981897</v>
      </c>
      <c r="P95" s="273">
        <f>(((INDEX([9]resumen!$B$23:$H$34,MATCH(P16,[9]resumen!$A$5:$A$16,0),MATCH($E$14,[9]resumen!$B$4:$H$4,0)))))/1000</f>
        <v>71324.036052381896</v>
      </c>
      <c r="Q95" s="275"/>
      <c r="R95" s="275"/>
      <c r="S95" s="276"/>
      <c r="T95" s="311">
        <f>(((INDEX([9]resumen!$B$23:$H$34,MATCH(T16,[9]resumen!$A$5:$A$16,0),MATCH($T$14,[9]resumen!$B$4:$H$4,0)))))/1000</f>
        <v>59663</v>
      </c>
      <c r="U95" s="311">
        <f>(((INDEX([9]resumen!$B$23:$H$34,MATCH(U16,[9]resumen!$A$5:$A$16,0),MATCH($T$14,[9]resumen!$B$4:$H$4,0)))))/1000</f>
        <v>59627</v>
      </c>
      <c r="V95" s="311">
        <f>(((INDEX([9]resumen!$B$23:$H$34,MATCH(V16,[9]resumen!$A$5:$A$16,0),MATCH($T$14,[9]resumen!$B$4:$H$4,0)))))/1000</f>
        <v>60115</v>
      </c>
      <c r="W95" s="311">
        <f>(((INDEX([9]resumen!$B$23:$H$34,MATCH(W16,[9]resumen!$A$5:$A$16,0),MATCH($T$14,[9]resumen!$B$4:$H$4,0)))))/1000</f>
        <v>60167</v>
      </c>
      <c r="X95" s="311">
        <f>(((INDEX([9]resumen!$B$23:$H$34,MATCH(X16,[9]resumen!$A$5:$A$16,0),MATCH($T$14,[9]resumen!$B$4:$H$4,0)))))/1000</f>
        <v>61895</v>
      </c>
      <c r="Y95" s="311">
        <f>(((INDEX([9]resumen!$B$23:$H$34,MATCH(Y16,[9]resumen!$A$5:$A$16,0),MATCH($T$14,[9]resumen!$B$4:$H$4,0)))))/1000</f>
        <v>62662</v>
      </c>
      <c r="Z95" s="323" t="s">
        <v>100</v>
      </c>
      <c r="AA95" s="273">
        <f>(((INDEX([9]resumen!$B$23:$H$34,MATCH(AA16,[9]resumen!$A$5:$A$16,0),MATCH($T$14,[9]resumen!$B$4:$H$4,0)))))/1000</f>
        <v>64087</v>
      </c>
      <c r="AB95" s="273">
        <f>(((INDEX([9]resumen!$B$23:$H$34,MATCH(AB16,[9]resumen!$A$5:$A$16,0),MATCH($T$14,[9]resumen!$B$4:$H$4,0)))))/1000</f>
        <v>65301</v>
      </c>
      <c r="AC95" s="273">
        <f>(((INDEX([9]resumen!$B$23:$H$34,MATCH(AC16,[9]resumen!$A$5:$A$16,0),MATCH($T$14,[9]resumen!$B$4:$H$4,0)))))/1000</f>
        <v>65141.000000000007</v>
      </c>
      <c r="AD95" s="273">
        <f>(((INDEX([9]resumen!$B$23:$H$34,MATCH(AD16,[9]resumen!$A$5:$A$16,0),MATCH($T$14,[9]resumen!$B$4:$H$4,0)))))/1000</f>
        <v>67390</v>
      </c>
      <c r="AE95" s="273">
        <f>(((INDEX([9]resumen!$B$23:$H$34,MATCH(AE16,[9]resumen!$A$5:$A$16,0),MATCH($T$14,[9]resumen!$B$4:$H$4,0)))))/1000</f>
        <v>66846</v>
      </c>
      <c r="AF95" s="273"/>
      <c r="AG95" s="275"/>
      <c r="AH95" s="275"/>
      <c r="AI95" s="278">
        <f>IFERROR(((T95/E95)-1)*100,"ND")</f>
        <v>-10.46319620856897</v>
      </c>
      <c r="AJ95" s="278">
        <f t="shared" si="58"/>
        <v>-10.535323101590322</v>
      </c>
      <c r="AK95" s="278">
        <f t="shared" si="58"/>
        <v>-12.19442130503008</v>
      </c>
      <c r="AL95" s="278">
        <f t="shared" si="58"/>
        <v>-11.718391447917798</v>
      </c>
      <c r="AM95" s="278">
        <f t="shared" si="58"/>
        <v>-10.007159335673844</v>
      </c>
      <c r="AN95" s="278">
        <f t="shared" si="58"/>
        <v>-10.262763922978923</v>
      </c>
      <c r="AO95" s="278" t="str">
        <f t="shared" si="58"/>
        <v>ND</v>
      </c>
      <c r="AP95" s="279">
        <f t="shared" si="59"/>
        <v>-10.434028896520298</v>
      </c>
      <c r="AQ95" s="279">
        <f t="shared" si="59"/>
        <v>-8.2233022556922446</v>
      </c>
      <c r="AR95" s="279">
        <f t="shared" si="59"/>
        <v>-7.2603293574515559</v>
      </c>
      <c r="AS95" s="279">
        <f t="shared" si="59"/>
        <v>-5.1143308054875769</v>
      </c>
      <c r="AT95" s="279">
        <f t="shared" si="59"/>
        <v>-6.2784389390038609</v>
      </c>
      <c r="AU95" s="162"/>
      <c r="AV95" s="326">
        <f t="shared" ref="AV95:AV96" si="61">J95</f>
        <v>69828.315133550001</v>
      </c>
      <c r="AW95" s="300">
        <f t="shared" ref="AW95:AW96" si="62">Y95</f>
        <v>62662</v>
      </c>
      <c r="AX95" s="278">
        <f t="shared" si="60"/>
        <v>-10.262763922978923</v>
      </c>
    </row>
    <row r="96" spans="3:52">
      <c r="C96" s="319" t="s">
        <v>261</v>
      </c>
      <c r="D96" s="377" t="s">
        <v>50</v>
      </c>
      <c r="E96" s="311">
        <f>(((INDEX([9]resumen!$L$5:$R$16,MATCH(E16,[9]resumen!$A$5:$A$16,0),MATCH($E$14,[9]resumen!$B$4:$H$4,0)))))</f>
        <v>25.436314773274798</v>
      </c>
      <c r="F96" s="311">
        <f>(((INDEX([9]resumen!$L$5:$R$16,MATCH(F16,[9]resumen!$A$5:$A$16,0),MATCH($E$14,[9]resumen!$B$4:$H$4,0)))))</f>
        <v>25.217618250753819</v>
      </c>
      <c r="G96" s="311">
        <f>(((INDEX([9]resumen!$L$5:$R$16,MATCH(G16,[9]resumen!$A$5:$A$16,0),MATCH($E$14,[9]resumen!$B$4:$H$4,0)))))</f>
        <v>26.730713578722625</v>
      </c>
      <c r="H96" s="311">
        <f>(((INDEX([9]resumen!$L$5:$R$16,MATCH(H16,[9]resumen!$A$5:$A$16,0),MATCH($E$14,[9]resumen!$B$4:$H$4,0)))))</f>
        <v>25.236502279119538</v>
      </c>
      <c r="I96" s="311">
        <f>(((INDEX([9]resumen!$L$5:$R$16,MATCH(I16,[9]resumen!$A$5:$A$16,0),MATCH($E$14,[9]resumen!$B$4:$H$4,0)))))</f>
        <v>25.023146638588546</v>
      </c>
      <c r="J96" s="311">
        <f>(((INDEX([9]resumen!$L$5:$R$16,MATCH(J16,[9]resumen!$A$5:$A$16,0),MATCH($E$14,[9]resumen!$B$4:$H$4,0)))))</f>
        <v>24.566392319564894</v>
      </c>
      <c r="K96" s="311">
        <f>(((INDEX([9]resumen!$L$5:$R$16,MATCH(K16,[9]resumen!$A$5:$A$16,0),MATCH($E$14,[9]resumen!$B$4:$H$4,0)))))</f>
        <v>24.899681893175334</v>
      </c>
      <c r="L96" s="311">
        <f>(((INDEX([9]resumen!$L$5:$R$16,MATCH(L16,[9]resumen!$A$5:$A$16,0),MATCH($E$14,[9]resumen!$B$4:$H$4,0)))))</f>
        <v>23.849458484196663</v>
      </c>
      <c r="M96" s="311">
        <f>(((INDEX([9]resumen!$L$5:$R$16,MATCH(M16,[9]resumen!$A$5:$A$16,0),MATCH($E$14,[9]resumen!$B$4:$H$4,0)))))</f>
        <v>23.27969245569377</v>
      </c>
      <c r="N96" s="311">
        <f>(((INDEX([9]resumen!$L$5:$R$16,MATCH(N16,[9]resumen!$A$5:$A$16,0),MATCH($E$14,[9]resumen!$B$4:$H$4,0)))))</f>
        <v>22.304889887888418</v>
      </c>
      <c r="O96" s="311">
        <f>(((INDEX([9]resumen!$L$5:$R$16,MATCH(O16,[9]resumen!$A$5:$A$16,0),MATCH($E$14,[9]resumen!$B$4:$H$4,0)))))</f>
        <v>22.642021216902783</v>
      </c>
      <c r="P96" s="311">
        <f>(((INDEX([9]resumen!$L$5:$R$16,MATCH(P16,[9]resumen!$A$5:$A$16,0),MATCH($E$14,[9]resumen!$B$4:$H$4,0)))))</f>
        <v>23.23056496308115</v>
      </c>
      <c r="Q96" s="275"/>
      <c r="R96" s="328"/>
      <c r="S96" s="276"/>
      <c r="T96" s="311">
        <f>(((INDEX([9]resumen!$L$5:$R$16,MATCH(T16,[9]resumen!$A$5:$A$16,0),MATCH($T$14,[9]resumen!$B$4:$H$4,0)))))</f>
        <v>22.974037510685015</v>
      </c>
      <c r="U96" s="311">
        <f>(((INDEX([9]resumen!$L$5:$R$16,MATCH(U16,[9]resumen!$A$5:$A$16,0),MATCH($T$14,[9]resumen!$B$4:$H$4,0)))))</f>
        <v>22.649135458768679</v>
      </c>
      <c r="V96" s="311">
        <f>(((INDEX([9]resumen!$L$5:$R$16,MATCH(V16,[9]resumen!$A$5:$A$16,0),MATCH($T$14,[9]resumen!$B$4:$H$4,0)))))</f>
        <v>23.273725359727191</v>
      </c>
      <c r="W96" s="311">
        <f>(((INDEX([9]resumen!$L$5:$R$16,MATCH(W16,[9]resumen!$A$5:$A$16,0),MATCH($T$14,[9]resumen!$B$4:$H$4,0)))))</f>
        <v>22.683530839164327</v>
      </c>
      <c r="X96" s="311">
        <f>(((INDEX([9]resumen!$L$5:$R$16,MATCH(X16,[9]resumen!$A$5:$A$16,0),MATCH($T$14,[9]resumen!$B$4:$H$4,0)))))</f>
        <v>23.636804265287989</v>
      </c>
      <c r="Y96" s="311">
        <f>(((INDEX([9]resumen!$L$5:$R$16,MATCH(Y16,[9]resumen!$A$5:$A$16,0),MATCH($T$14,[9]resumen!$B$4:$H$4,0)))))</f>
        <v>24.183715808624047</v>
      </c>
      <c r="Z96" s="323" t="s">
        <v>100</v>
      </c>
      <c r="AA96" s="273">
        <f>(((INDEX([9]resumen!$L$5:$R$16,MATCH(AA16,[9]resumen!$A$5:$A$16,0),MATCH($T$14,[9]resumen!$B$4:$H$4,0)))))</f>
        <v>23.64754162310609</v>
      </c>
      <c r="AB96" s="273">
        <f>(((INDEX([9]resumen!$L$5:$R$16,MATCH(AB16,[9]resumen!$A$5:$A$16,0),MATCH($T$14,[9]resumen!$B$4:$H$4,0)))))</f>
        <v>24.506515979847169</v>
      </c>
      <c r="AC96" s="273">
        <f>(((INDEX([9]resumen!$L$5:$R$16,MATCH(AC16,[9]resumen!$A$5:$A$16,0),MATCH($T$14,[9]resumen!$B$4:$H$4,0)))))</f>
        <v>24.766276231559235</v>
      </c>
      <c r="AD96" s="273">
        <f>(((INDEX([9]resumen!$L$5:$R$16,MATCH(AD16,[9]resumen!$A$5:$A$16,0),MATCH($T$14,[9]resumen!$B$4:$H$4,0)))))</f>
        <v>26.539545926695357</v>
      </c>
      <c r="AE96" s="273">
        <f>(((INDEX([9]resumen!$L$5:$R$16,MATCH(AE16,[9]resumen!$A$5:$A$16,0),MATCH($T$14,[9]resumen!$B$4:$H$4,0)))))</f>
        <v>26.270831463363553</v>
      </c>
      <c r="AF96" s="273"/>
      <c r="AG96" s="275"/>
      <c r="AH96" s="275"/>
      <c r="AI96" s="278">
        <f>IFERROR(((T96/E96)-1)*100,"ND")</f>
        <v>-9.6801650889177804</v>
      </c>
      <c r="AJ96" s="278">
        <f t="shared" si="58"/>
        <v>-10.185271132448682</v>
      </c>
      <c r="AK96" s="278">
        <f t="shared" si="58"/>
        <v>-12.932644722762509</v>
      </c>
      <c r="AL96" s="278">
        <f t="shared" si="58"/>
        <v>-10.116185720663506</v>
      </c>
      <c r="AM96" s="278">
        <f t="shared" si="58"/>
        <v>-5.5402399759055809</v>
      </c>
      <c r="AN96" s="278">
        <f t="shared" si="58"/>
        <v>-1.5577236818614226</v>
      </c>
      <c r="AO96" s="278" t="str">
        <f t="shared" si="58"/>
        <v>ND</v>
      </c>
      <c r="AP96" s="279">
        <f t="shared" si="59"/>
        <v>-0.84663079970712651</v>
      </c>
      <c r="AQ96" s="279">
        <f t="shared" si="59"/>
        <v>5.2699301182277614</v>
      </c>
      <c r="AR96" s="279">
        <f t="shared" si="59"/>
        <v>11.035187154218384</v>
      </c>
      <c r="AS96" s="279">
        <f t="shared" si="59"/>
        <v>17.213678374627548</v>
      </c>
      <c r="AT96" s="279">
        <f t="shared" si="59"/>
        <v>13.087354978727817</v>
      </c>
      <c r="AU96" s="162"/>
      <c r="AV96" s="326">
        <f t="shared" si="61"/>
        <v>24.566392319564894</v>
      </c>
      <c r="AW96" s="300">
        <f t="shared" si="62"/>
        <v>24.183715808624047</v>
      </c>
      <c r="AX96" s="278">
        <f t="shared" si="60"/>
        <v>-1.5577236818614226</v>
      </c>
    </row>
    <row r="97" spans="3:52">
      <c r="C97" s="159"/>
      <c r="D97" s="159"/>
      <c r="E97" s="159"/>
      <c r="F97" s="159"/>
      <c r="G97" s="159"/>
      <c r="H97" s="159"/>
      <c r="I97" s="159"/>
      <c r="J97" s="159"/>
      <c r="K97" s="159"/>
      <c r="L97" s="159"/>
      <c r="M97" s="159"/>
      <c r="N97" s="159"/>
      <c r="O97" s="159"/>
      <c r="P97" s="159"/>
      <c r="Q97" s="159"/>
      <c r="R97" s="159"/>
      <c r="S97" s="159"/>
      <c r="T97" s="159"/>
      <c r="U97" s="159"/>
      <c r="V97" s="159"/>
      <c r="W97" s="159"/>
      <c r="X97" s="159"/>
      <c r="Y97" s="159"/>
      <c r="Z97" s="159"/>
      <c r="AA97" s="159"/>
      <c r="AB97" s="159"/>
      <c r="AC97" s="159"/>
      <c r="AD97" s="159"/>
      <c r="AE97" s="159"/>
      <c r="AF97" s="159"/>
      <c r="AG97" s="159"/>
      <c r="AH97" s="159"/>
      <c r="AI97" s="159"/>
      <c r="AJ97" s="159"/>
      <c r="AK97" s="159"/>
      <c r="AL97" s="159"/>
      <c r="AM97" s="159"/>
      <c r="AN97" s="159"/>
      <c r="AO97" s="159"/>
      <c r="AP97" s="159"/>
      <c r="AQ97" s="159"/>
      <c r="AR97" s="159"/>
      <c r="AS97" s="159"/>
      <c r="AT97" s="159"/>
      <c r="AU97" s="162"/>
      <c r="AV97" s="159"/>
      <c r="AW97" s="159"/>
      <c r="AX97" s="163"/>
    </row>
    <row r="98" spans="3:52" s="172" customFormat="1">
      <c r="C98" s="32" t="s">
        <v>236</v>
      </c>
      <c r="D98" s="174"/>
      <c r="E98" s="174"/>
      <c r="F98" s="174"/>
      <c r="G98" s="174"/>
      <c r="H98" s="174"/>
      <c r="I98" s="175"/>
      <c r="J98" s="175"/>
      <c r="K98" s="175"/>
      <c r="L98" s="175"/>
      <c r="M98" s="175"/>
      <c r="N98" s="175"/>
      <c r="O98" s="176"/>
      <c r="P98" s="176"/>
      <c r="Q98" s="176"/>
      <c r="R98" s="176"/>
      <c r="S98" s="176"/>
      <c r="T98" s="243"/>
      <c r="U98" s="243"/>
      <c r="V98" s="243"/>
      <c r="W98" s="243"/>
      <c r="X98" s="177"/>
      <c r="Y98" s="176"/>
      <c r="Z98" s="176"/>
      <c r="AA98" s="176"/>
      <c r="AB98" s="176"/>
      <c r="AC98" s="176"/>
      <c r="AD98" s="176"/>
      <c r="AE98" s="176"/>
      <c r="AF98" s="176"/>
      <c r="AG98" s="176"/>
      <c r="AH98" s="176"/>
      <c r="AI98" s="178"/>
      <c r="AJ98" s="178"/>
      <c r="AK98" s="178"/>
      <c r="AL98" s="178"/>
      <c r="AM98" s="178"/>
      <c r="AN98" s="178"/>
      <c r="AO98" s="291"/>
      <c r="AP98" s="178"/>
      <c r="AQ98" s="178"/>
      <c r="AR98" s="178"/>
      <c r="AS98" s="178"/>
      <c r="AT98" s="178"/>
      <c r="AU98" s="162"/>
      <c r="AV98" s="438" t="s">
        <v>245</v>
      </c>
      <c r="AW98" s="439"/>
      <c r="AX98" s="292" t="s">
        <v>0</v>
      </c>
      <c r="AZ98" s="173"/>
    </row>
    <row r="99" spans="3:52" ht="15.75" customHeight="1">
      <c r="C99" s="324" t="s">
        <v>238</v>
      </c>
      <c r="D99" s="376" t="s">
        <v>31</v>
      </c>
      <c r="E99" s="307">
        <f>(((INDEX([10]resumen!$B$5:$H$16,MATCH(E16,[9]resumen!$A$5:$A$16,0),MATCH($E$14,[9]resumen!$B$4:$H$4,0)))))/1000</f>
        <v>2.4183750000000002</v>
      </c>
      <c r="F99" s="307">
        <f>(((INDEX([10]resumen!$B$5:$H$16,MATCH(F16,[9]resumen!$A$5:$A$16,0),MATCH($E$14,[9]resumen!$B$4:$H$4,0)))))/1000</f>
        <v>1.198142</v>
      </c>
      <c r="G99" s="307">
        <f>(((INDEX([10]resumen!$B$5:$H$16,MATCH(G16,[9]resumen!$A$5:$A$16,0),MATCH($E$14,[9]resumen!$B$4:$H$4,0)))))/1000</f>
        <v>3.7145199999999998</v>
      </c>
      <c r="H99" s="307">
        <f>(((INDEX([10]resumen!$B$5:$H$16,MATCH(H16,[9]resumen!$A$5:$A$16,0),MATCH($E$14,[9]resumen!$B$4:$H$4,0)))))/1000</f>
        <v>2.6833279999999995</v>
      </c>
      <c r="I99" s="307">
        <f>(((INDEX([10]resumen!$B$5:$H$16,MATCH(I16,[9]resumen!$A$5:$A$16,0),MATCH($E$14,[9]resumen!$B$4:$H$4,0)))))/1000</f>
        <v>4.3885420000000002</v>
      </c>
      <c r="J99" s="307">
        <f>(((INDEX([10]resumen!$B$5:$H$16,MATCH(J16,[9]resumen!$A$5:$A$16,0),MATCH($E$14,[9]resumen!$B$4:$H$4,0)))))/1000</f>
        <v>7.5347679999999988</v>
      </c>
      <c r="K99" s="307">
        <f>(((INDEX([10]resumen!$B$5:$H$16,MATCH(K16,[9]resumen!$A$5:$A$16,0),MATCH($E$14,[9]resumen!$B$4:$H$4,0)))))/1000</f>
        <v>11.329612000000001</v>
      </c>
      <c r="L99" s="307">
        <f>(((INDEX([10]resumen!$B$5:$H$16,MATCH(L16,[9]resumen!$A$5:$A$16,0),MATCH($E$14,[9]resumen!$B$4:$H$4,0)))))/1000</f>
        <v>8.9165129999999984</v>
      </c>
      <c r="M99" s="307">
        <f>(((INDEX([10]resumen!$B$5:$H$16,MATCH(M16,[9]resumen!$A$5:$A$16,0),MATCH($E$14,[9]resumen!$B$4:$H$4,0)))))/1000</f>
        <v>11.342751</v>
      </c>
      <c r="N99" s="307">
        <f>(((INDEX([10]resumen!$B$5:$H$16,MATCH(N16,[9]resumen!$A$5:$A$16,0),MATCH($E$14,[9]resumen!$B$4:$H$4,0)))))/1000</f>
        <v>11.350720000000001</v>
      </c>
      <c r="O99" s="307">
        <f>(((INDEX([10]resumen!$B$5:$H$16,MATCH(O16,[9]resumen!$A$5:$A$16,0),MATCH($E$14,[9]resumen!$B$4:$H$4,0)))))/1000</f>
        <v>9.4629969999999997</v>
      </c>
      <c r="P99" s="307">
        <f>(((INDEX([10]resumen!$B$5:$H$16,MATCH(P16,[9]resumen!$A$5:$A$16,0),MATCH($E$14,[9]resumen!$B$4:$H$4,0)))))/1000</f>
        <v>1.3193469999999998</v>
      </c>
      <c r="Q99" s="296"/>
      <c r="R99" s="296"/>
      <c r="S99" s="308"/>
      <c r="T99" s="312">
        <f>(((INDEX([10]resumen!$B$5:$H$16,MATCH(T16,[9]resumen!$A$5:$A$16,0),MATCH($T$14,[9]resumen!$B$4:$H$4,0)))))/1000</f>
        <v>1.1921952999999998</v>
      </c>
      <c r="U99" s="312">
        <f>(((INDEX([10]resumen!$B$5:$H$16,MATCH(U16,[9]resumen!$A$5:$A$16,0),MATCH($T$14,[9]resumen!$B$4:$H$4,0)))))/1000</f>
        <v>1.5062814</v>
      </c>
      <c r="V99" s="312">
        <f>(((INDEX([10]resumen!$B$5:$H$16,MATCH(V16,[9]resumen!$A$5:$A$16,0),MATCH($T$14,[9]resumen!$B$4:$H$4,0)))))/1000</f>
        <v>1.7329589999999999</v>
      </c>
      <c r="W99" s="312">
        <f>(((INDEX([10]resumen!$B$5:$H$16,MATCH(W16,[9]resumen!$A$5:$A$16,0),MATCH($T$14,[9]resumen!$B$4:$H$4,0)))))/1000</f>
        <v>2.2094838000000001</v>
      </c>
      <c r="X99" s="312">
        <f>(((INDEX([10]resumen!$B$5:$H$16,MATCH(X16,[9]resumen!$A$5:$A$16,0),MATCH($T$14,[9]resumen!$B$4:$H$4,0)))))/1000</f>
        <v>2.3054543999999995</v>
      </c>
      <c r="Y99" s="312">
        <f>(((INDEX([10]resumen!$B$5:$H$16,MATCH(Y16,[9]resumen!$A$5:$A$16,0),MATCH($T$14,[9]resumen!$B$4:$H$4,0)))))/1000</f>
        <v>2.2207393999999998</v>
      </c>
      <c r="Z99" s="312">
        <f>(((INDEX([10]resumen!$B$5:$H$16,MATCH(Z16,[9]resumen!$A$5:$A$16,0),MATCH($T$14,[9]resumen!$B$4:$H$4,0)))))/1000</f>
        <v>2.1767393999999993</v>
      </c>
      <c r="AA99" s="307" t="e">
        <f>(((INDEX([9]resumen!$B$5:$H$16,MATCH(AA21,[9]resumen!$A$5:$A$16,0),MATCH($T$14,[9]resumen!$B$4:$H$4,0)))))/1000</f>
        <v>#N/A</v>
      </c>
      <c r="AB99" s="307" t="e">
        <f>(((INDEX([9]resumen!$B$5:$H$16,MATCH(AB21,[9]resumen!$A$5:$A$16,0),MATCH($T$14,[9]resumen!$B$4:$H$4,0)))))/1000</f>
        <v>#N/A</v>
      </c>
      <c r="AC99" s="307" t="e">
        <f>(((INDEX([9]resumen!$B$5:$H$16,MATCH(AC21,[9]resumen!$A$5:$A$16,0),MATCH($T$14,[9]resumen!$B$4:$H$4,0)))))/1000</f>
        <v>#N/A</v>
      </c>
      <c r="AD99" s="307" t="e">
        <f>(((INDEX([9]resumen!$B$5:$H$16,MATCH(AD21,[9]resumen!$A$5:$A$16,0),MATCH($T$14,[9]resumen!$B$4:$H$4,0)))))/1000</f>
        <v>#N/A</v>
      </c>
      <c r="AE99" s="307" t="e">
        <f>(((INDEX([9]resumen!$B$5:$H$16,MATCH(AE21,[9]resumen!$A$5:$A$16,0),MATCH($T$14,[9]resumen!$B$4:$H$4,0)))))/1000</f>
        <v>#N/A</v>
      </c>
      <c r="AF99" s="307"/>
      <c r="AG99" s="296"/>
      <c r="AH99" s="296"/>
      <c r="AI99" s="297">
        <f>IFERROR(((T99/E99)-1)*100,"ND")</f>
        <v>-50.702628831343375</v>
      </c>
      <c r="AJ99" s="297">
        <f t="shared" ref="AJ99:AO102" si="63">IFERROR(((U99/F99)-1)*100,"ND")</f>
        <v>25.71810353029942</v>
      </c>
      <c r="AK99" s="297">
        <f t="shared" si="63"/>
        <v>-53.346354306882183</v>
      </c>
      <c r="AL99" s="297">
        <f t="shared" si="63"/>
        <v>-17.658825160397818</v>
      </c>
      <c r="AM99" s="297">
        <f t="shared" si="63"/>
        <v>-47.466507099624444</v>
      </c>
      <c r="AN99" s="297">
        <f t="shared" si="63"/>
        <v>-70.526771361772518</v>
      </c>
      <c r="AO99" s="269">
        <f>IFERROR(((Z99/K99)-1)*100,"ND")</f>
        <v>-80.787167292225021</v>
      </c>
      <c r="AP99" s="309" t="str">
        <f t="shared" ref="AP99:AT100" si="64">IFERROR(((AA99/L99)-1)*100,"NA")</f>
        <v>NA</v>
      </c>
      <c r="AQ99" s="309" t="str">
        <f t="shared" si="64"/>
        <v>NA</v>
      </c>
      <c r="AR99" s="309" t="str">
        <f t="shared" si="64"/>
        <v>NA</v>
      </c>
      <c r="AS99" s="309" t="str">
        <f t="shared" si="64"/>
        <v>NA</v>
      </c>
      <c r="AT99" s="309" t="str">
        <f t="shared" si="64"/>
        <v>NA</v>
      </c>
      <c r="AU99" s="162"/>
      <c r="AV99" s="300">
        <f>SUM(E99:K99)</f>
        <v>33.267286999999996</v>
      </c>
      <c r="AW99" s="300">
        <f>SUM(T99:Z99)</f>
        <v>13.343852699999998</v>
      </c>
      <c r="AX99" s="297">
        <f t="shared" ref="AX99:AX102" si="65">IFERROR(((AW99/AV99)-1)*100,"ND")</f>
        <v>-59.888966298935053</v>
      </c>
    </row>
    <row r="100" spans="3:52" ht="18" customHeight="1">
      <c r="C100" s="319" t="s">
        <v>239</v>
      </c>
      <c r="D100" s="377" t="s">
        <v>49</v>
      </c>
      <c r="E100" s="273">
        <f>(((INDEX([10]resumen!$B$24:$H$35,MATCH(E16,[9]resumen!$A$5:$A$16,0),MATCH($E$14,[9]resumen!$B$4:$H$4,0)))))/1000</f>
        <v>0.20533899999999999</v>
      </c>
      <c r="F100" s="273">
        <f>(((INDEX([10]resumen!$B$24:$H$35,MATCH(F16,[9]resumen!$A$5:$A$16,0),MATCH($E$14,[9]resumen!$B$4:$H$4,0)))))/1000</f>
        <v>0.242506</v>
      </c>
      <c r="G100" s="273">
        <f>(((INDEX([10]resumen!$B$24:$H$35,MATCH(G16,[9]resumen!$A$5:$A$16,0),MATCH($E$14,[9]resumen!$B$4:$H$4,0)))))/1000</f>
        <v>0.88697999999999999</v>
      </c>
      <c r="H100" s="273">
        <f>(((INDEX([10]resumen!$B$24:$H$35,MATCH(H16,[9]resumen!$A$5:$A$16,0),MATCH($E$14,[9]resumen!$B$4:$H$4,0)))))/1000</f>
        <v>0.69858900000000002</v>
      </c>
      <c r="I100" s="273">
        <f>(((INDEX([10]resumen!$B$24:$H$35,MATCH(I16,[9]resumen!$A$5:$A$16,0),MATCH($E$14,[9]resumen!$B$4:$H$4,0)))))/1000</f>
        <v>1.399626</v>
      </c>
      <c r="J100" s="273">
        <f>(((INDEX([10]resumen!$B$24:$H$35,MATCH(J16,[9]resumen!$A$5:$A$16,0),MATCH($E$14,[9]resumen!$B$4:$H$4,0)))))/1000</f>
        <v>2.5281219999999998</v>
      </c>
      <c r="K100" s="273">
        <f>(((INDEX([10]resumen!$B$24:$H$35,MATCH(K16,[9]resumen!$A$5:$A$16,0),MATCH($E$14,[9]resumen!$B$4:$H$4,0)))))/1000</f>
        <v>3.6226180000000001</v>
      </c>
      <c r="L100" s="273">
        <f>(((INDEX([10]resumen!$B$24:$H$35,MATCH(L16,[9]resumen!$A$5:$A$16,0),MATCH($E$14,[9]resumen!$B$4:$H$4,0)))))/1000</f>
        <v>2.250175</v>
      </c>
      <c r="M100" s="273">
        <f>(((INDEX([10]resumen!$B$24:$H$35,MATCH(M16,[9]resumen!$A$5:$A$16,0),MATCH($E$14,[9]resumen!$B$4:$H$4,0)))))/1000</f>
        <v>3.1182420000000004</v>
      </c>
      <c r="N100" s="273">
        <f>(((INDEX([10]resumen!$B$24:$H$35,MATCH(N16,[9]resumen!$A$5:$A$16,0),MATCH($E$14,[9]resumen!$B$4:$H$4,0)))))/1000</f>
        <v>1.6957329999999999</v>
      </c>
      <c r="O100" s="273">
        <f>(((INDEX([10]resumen!$B$24:$H$35,MATCH(O16,[9]resumen!$A$5:$A$16,0),MATCH($E$14,[9]resumen!$B$4:$H$4,0)))))/1000</f>
        <v>0.49041299999999999</v>
      </c>
      <c r="P100" s="273">
        <f>(((INDEX([10]resumen!$B$24:$H$35,MATCH(P16,[9]resumen!$A$5:$A$16,0),MATCH($E$14,[9]resumen!$B$4:$H$4,0)))))/1000</f>
        <v>0.16741600000000001</v>
      </c>
      <c r="Q100" s="275"/>
      <c r="R100" s="275"/>
      <c r="S100" s="276"/>
      <c r="T100" s="311">
        <f>(((INDEX([10]resumen!$B$24:$H$35,MATCH(T16,[9]resumen!$A$5:$A$16,0),MATCH($T$14,[9]resumen!$B$4:$H$4,0)))))/1000</f>
        <v>0.21801400000000001</v>
      </c>
      <c r="U100" s="311">
        <f>(((INDEX([10]resumen!$B$24:$H$35,MATCH(U16,[9]resumen!$A$5:$A$16,0),MATCH($T$14,[9]resumen!$B$4:$H$4,0)))))/1000</f>
        <v>0.21915349999999997</v>
      </c>
      <c r="V100" s="311">
        <f>(((INDEX([10]resumen!$B$24:$H$35,MATCH(V16,[9]resumen!$A$5:$A$16,0),MATCH($T$14,[9]resumen!$B$4:$H$4,0)))))/1000</f>
        <v>0.39377999999999996</v>
      </c>
      <c r="W100" s="311">
        <f>(((INDEX([10]resumen!$B$24:$H$35,MATCH(W16,[9]resumen!$A$5:$A$16,0),MATCH($T$14,[9]resumen!$B$4:$H$4,0)))))/1000</f>
        <v>0.54199839999999999</v>
      </c>
      <c r="X100" s="311">
        <f>(((INDEX([10]resumen!$B$24:$H$35,MATCH(X16,[9]resumen!$A$5:$A$16,0),MATCH($T$14,[9]resumen!$B$4:$H$4,0)))))/1000</f>
        <v>0.34974890000000003</v>
      </c>
      <c r="Y100" s="311">
        <f>(((INDEX([10]resumen!$B$24:$H$35,MATCH(Y16,[9]resumen!$A$5:$A$16,0),MATCH($T$14,[9]resumen!$B$4:$H$4,0)))))/1000</f>
        <v>0.34974900000000003</v>
      </c>
      <c r="Z100" s="311">
        <f>(((INDEX([10]resumen!$B$24:$H$35,MATCH(Z16,[9]resumen!$A$5:$A$16,0),MATCH($T$14,[9]resumen!$B$4:$H$4,0)))))/1000</f>
        <v>0.34974879999999997</v>
      </c>
      <c r="AA100" s="273" t="e">
        <f>(((INDEX([9]resumen!$B$23:$H$34,MATCH(AA21,[9]resumen!$A$5:$A$16,0),MATCH($T$14,[9]resumen!$B$4:$H$4,0)))))/1000</f>
        <v>#N/A</v>
      </c>
      <c r="AB100" s="273" t="e">
        <f>(((INDEX([9]resumen!$B$23:$H$34,MATCH(AB21,[9]resumen!$A$5:$A$16,0),MATCH($T$14,[9]resumen!$B$4:$H$4,0)))))/1000</f>
        <v>#N/A</v>
      </c>
      <c r="AC100" s="273" t="e">
        <f>(((INDEX([9]resumen!$B$23:$H$34,MATCH(AC21,[9]resumen!$A$5:$A$16,0),MATCH($T$14,[9]resumen!$B$4:$H$4,0)))))/1000</f>
        <v>#N/A</v>
      </c>
      <c r="AD100" s="273" t="e">
        <f>(((INDEX([9]resumen!$B$23:$H$34,MATCH(AD21,[9]resumen!$A$5:$A$16,0),MATCH($T$14,[9]resumen!$B$4:$H$4,0)))))/1000</f>
        <v>#N/A</v>
      </c>
      <c r="AE100" s="273" t="e">
        <f>(((INDEX([9]resumen!$B$23:$H$34,MATCH(AE21,[9]resumen!$A$5:$A$16,0),MATCH($T$14,[9]resumen!$B$4:$H$4,0)))))/1000</f>
        <v>#N/A</v>
      </c>
      <c r="AF100" s="273"/>
      <c r="AG100" s="275"/>
      <c r="AH100" s="275"/>
      <c r="AI100" s="278">
        <f>IFERROR(((T100/E100)-1)*100,"ND")</f>
        <v>6.1727192593711067</v>
      </c>
      <c r="AJ100" s="278">
        <f t="shared" si="63"/>
        <v>-9.6296586476210972</v>
      </c>
      <c r="AK100" s="278">
        <f t="shared" si="63"/>
        <v>-55.604410471487519</v>
      </c>
      <c r="AL100" s="278">
        <f t="shared" si="63"/>
        <v>-22.415268491201555</v>
      </c>
      <c r="AM100" s="278">
        <f t="shared" si="63"/>
        <v>-75.011260150926034</v>
      </c>
      <c r="AN100" s="278">
        <f t="shared" si="63"/>
        <v>-86.165659726864448</v>
      </c>
      <c r="AO100" s="278">
        <f t="shared" si="63"/>
        <v>-90.345413179087615</v>
      </c>
      <c r="AP100" s="279" t="str">
        <f t="shared" si="64"/>
        <v>NA</v>
      </c>
      <c r="AQ100" s="279" t="str">
        <f t="shared" si="64"/>
        <v>NA</v>
      </c>
      <c r="AR100" s="279" t="str">
        <f t="shared" si="64"/>
        <v>NA</v>
      </c>
      <c r="AS100" s="279" t="str">
        <f t="shared" si="64"/>
        <v>NA</v>
      </c>
      <c r="AT100" s="279" t="str">
        <f t="shared" si="64"/>
        <v>NA</v>
      </c>
      <c r="AU100" s="162"/>
      <c r="AV100" s="300">
        <f t="shared" ref="AV100:AV101" si="66">SUM(E100:K100)</f>
        <v>9.5837800000000009</v>
      </c>
      <c r="AW100" s="300">
        <f t="shared" ref="AW100:AW101" si="67">SUM(T100:Z100)</f>
        <v>2.4221925999999998</v>
      </c>
      <c r="AX100" s="278">
        <f t="shared" si="65"/>
        <v>-74.72612476496748</v>
      </c>
    </row>
    <row r="101" spans="3:52">
      <c r="C101" s="319" t="s">
        <v>240</v>
      </c>
      <c r="D101" s="377" t="s">
        <v>49</v>
      </c>
      <c r="E101" s="273">
        <f>(((INDEX([10]resumen!$M$24:$S$35,MATCH(E16,[9]resumen!$A$5:$A$16,0),MATCH($E$14,[9]resumen!$B$4:$H$4,0)))))/1000</f>
        <v>1.7340730000000002</v>
      </c>
      <c r="F101" s="273">
        <f>(((INDEX([10]resumen!$M$24:$S$35,MATCH(F16,[9]resumen!$A$5:$A$16,0),MATCH($E$14,[9]resumen!$B$4:$H$4,0)))))/1000</f>
        <v>0.86296499999999998</v>
      </c>
      <c r="G101" s="273">
        <f>(((INDEX([10]resumen!$M$24:$S$35,MATCH(G16,[9]resumen!$A$5:$A$16,0),MATCH($E$14,[9]resumen!$B$4:$H$4,0)))))/1000</f>
        <v>2.024438</v>
      </c>
      <c r="H101" s="273">
        <f>(((INDEX([10]resumen!$M$24:$S$35,MATCH(H16,[9]resumen!$A$5:$A$16,0),MATCH($E$14,[9]resumen!$B$4:$H$4,0)))))/1000</f>
        <v>1.586687</v>
      </c>
      <c r="I101" s="273">
        <f>(((INDEX([10]resumen!$M$24:$S$35,MATCH(I16,[9]resumen!$A$5:$A$16,0),MATCH($E$14,[9]resumen!$B$4:$H$4,0)))))/1000</f>
        <v>2.1708380000000003</v>
      </c>
      <c r="J101" s="273">
        <f>(((INDEX([10]resumen!$M$24:$S$35,MATCH(J16,[9]resumen!$A$5:$A$16,0),MATCH($E$14,[9]resumen!$B$4:$H$4,0)))))/1000</f>
        <v>3.2666880000000003</v>
      </c>
      <c r="K101" s="273">
        <f>(((INDEX([10]resumen!$M$24:$S$35,MATCH(K16,[9]resumen!$A$5:$A$16,0),MATCH($E$14,[9]resumen!$B$4:$H$4,0)))))/1000</f>
        <v>4.139526</v>
      </c>
      <c r="L101" s="273">
        <f>(((INDEX([10]resumen!$M$24:$S$35,MATCH(L16,[9]resumen!$A$5:$A$16,0),MATCH($E$14,[9]resumen!$B$4:$H$4,0)))))/1000</f>
        <v>3.5580279999999997</v>
      </c>
      <c r="M101" s="273">
        <f>(((INDEX([10]resumen!$M$24:$S$35,MATCH(M16,[9]resumen!$A$5:$A$16,0),MATCH($E$14,[9]resumen!$B$4:$H$4,0)))))/1000</f>
        <v>3.3066909999999998</v>
      </c>
      <c r="N101" s="273">
        <f>(((INDEX([10]resumen!$M$24:$S$35,MATCH(N16,[9]resumen!$A$5:$A$16,0),MATCH($E$14,[9]resumen!$B$4:$H$4,0)))))/1000</f>
        <v>4.5804309999999999</v>
      </c>
      <c r="O101" s="273">
        <f>(((INDEX([10]resumen!$M$24:$S$35,MATCH(O16,[9]resumen!$A$5:$A$16,0),MATCH($E$14,[9]resumen!$B$4:$H$4,0)))))/1000</f>
        <v>3.7561799999999996</v>
      </c>
      <c r="P101" s="273">
        <f>(((INDEX([10]resumen!$M$24:$S$35,MATCH(P16,[9]resumen!$A$5:$A$16,0),MATCH($E$14,[9]resumen!$B$4:$H$4,0)))))/1000</f>
        <v>0.664049</v>
      </c>
      <c r="Q101" s="275"/>
      <c r="R101" s="275"/>
      <c r="S101" s="276"/>
      <c r="T101" s="311">
        <f>(((INDEX([10]resumen!$M$24:$S$35,MATCH(T16,[9]resumen!$A$5:$A$16,0),MATCH($T$14,[9]resumen!$B$4:$H$4,0)))))/1000</f>
        <v>0.61927930000000009</v>
      </c>
      <c r="U101" s="311">
        <f>(((INDEX([10]resumen!$M$24:$S$35,MATCH(U16,[9]resumen!$A$5:$A$16,0),MATCH($T$14,[9]resumen!$B$4:$H$4,0)))))/1000</f>
        <v>1.0375849000000001</v>
      </c>
      <c r="V101" s="311">
        <f>(((INDEX([10]resumen!$M$24:$S$35,MATCH(V16,[9]resumen!$A$5:$A$16,0),MATCH($T$14,[9]resumen!$B$4:$H$4,0)))))/1000</f>
        <v>1.115618</v>
      </c>
      <c r="W101" s="311">
        <f>(((INDEX([10]resumen!$M$24:$S$35,MATCH(W16,[9]resumen!$A$5:$A$16,0),MATCH($T$14,[9]resumen!$B$4:$H$4,0)))))/1000</f>
        <v>1.2376985999999999</v>
      </c>
      <c r="X101" s="311">
        <f>(((INDEX([10]resumen!$M$24:$S$35,MATCH(X16,[9]resumen!$A$5:$A$16,0),MATCH($T$14,[9]resumen!$B$4:$H$4,0)))))/1000</f>
        <v>1.6904486999999997</v>
      </c>
      <c r="Y101" s="311">
        <f>(((INDEX([10]resumen!$M$24:$S$35,MATCH(Y16,[9]resumen!$A$5:$A$16,0),MATCH($T$14,[9]resumen!$B$4:$H$4,0)))))/1000</f>
        <v>1.6057336</v>
      </c>
      <c r="Z101" s="311">
        <f>(((INDEX([10]resumen!$M$24:$S$35,MATCH(Z16,[9]resumen!$A$5:$A$16,0),MATCH($T$14,[9]resumen!$B$4:$H$4,0)))))/1000</f>
        <v>1.5905337999999998</v>
      </c>
      <c r="AA101" s="273"/>
      <c r="AB101" s="273"/>
      <c r="AC101" s="273"/>
      <c r="AD101" s="273"/>
      <c r="AE101" s="273"/>
      <c r="AF101" s="273"/>
      <c r="AG101" s="275"/>
      <c r="AH101" s="275"/>
      <c r="AI101" s="278">
        <f t="shared" ref="AI101:AI102" si="68">IFERROR(((T101/E101)-1)*100,"ND")</f>
        <v>-64.287587662111108</v>
      </c>
      <c r="AJ101" s="278">
        <f t="shared" si="63"/>
        <v>20.234876269605383</v>
      </c>
      <c r="AK101" s="278">
        <f t="shared" si="63"/>
        <v>-44.892459042954144</v>
      </c>
      <c r="AL101" s="278">
        <f t="shared" si="63"/>
        <v>-21.994785360943915</v>
      </c>
      <c r="AM101" s="278">
        <f t="shared" si="63"/>
        <v>-22.129210010143574</v>
      </c>
      <c r="AN101" s="278">
        <f t="shared" si="63"/>
        <v>-50.845210806786568</v>
      </c>
      <c r="AO101" s="278">
        <f t="shared" si="63"/>
        <v>-61.576910013368689</v>
      </c>
      <c r="AP101" s="279"/>
      <c r="AQ101" s="279"/>
      <c r="AR101" s="279"/>
      <c r="AS101" s="279"/>
      <c r="AT101" s="279"/>
      <c r="AU101" s="162"/>
      <c r="AV101" s="300">
        <f t="shared" si="66"/>
        <v>15.785215000000001</v>
      </c>
      <c r="AW101" s="300">
        <f t="shared" si="67"/>
        <v>8.8968968999999998</v>
      </c>
      <c r="AX101" s="278">
        <f t="shared" si="65"/>
        <v>-43.637784471101604</v>
      </c>
    </row>
    <row r="102" spans="3:52">
      <c r="C102" s="33" t="s">
        <v>241</v>
      </c>
      <c r="D102" s="386" t="s">
        <v>49</v>
      </c>
      <c r="E102" s="184">
        <f>(((INDEX([10]resumen!$B$62:$H$73,MATCH(E16,[9]resumen!$A$5:$A$16,0),MATCH($E$14,[9]resumen!$B$4:$H$4,0)))))/1000</f>
        <v>0.47896300000000003</v>
      </c>
      <c r="F102" s="184">
        <f>(((INDEX([10]resumen!$B$62:$H$73,MATCH(F16,[9]resumen!$A$5:$A$16,0),MATCH($E$14,[9]resumen!$B$4:$H$4,0)))))/1000</f>
        <v>9.2670999999999989E-2</v>
      </c>
      <c r="G102" s="184">
        <f>(((INDEX([10]resumen!$B$62:$H$73,MATCH(G16,[9]resumen!$A$5:$A$16,0),MATCH($E$14,[9]resumen!$B$4:$H$4,0)))))/1000</f>
        <v>0.80310199999999998</v>
      </c>
      <c r="H102" s="184">
        <f>(((INDEX([10]resumen!$B$62:$H$73,MATCH(H16,[9]resumen!$A$5:$A$16,0),MATCH($E$14,[9]resumen!$B$4:$H$4,0)))))/1000</f>
        <v>0.39805200000000002</v>
      </c>
      <c r="I102" s="184">
        <f>(((INDEX([10]resumen!$B$62:$H$73,MATCH(I16,[9]resumen!$A$5:$A$16,0),MATCH($E$14,[9]resumen!$B$4:$H$4,0)))))/1000</f>
        <v>0.81807799999999997</v>
      </c>
      <c r="J102" s="184">
        <f>(((INDEX([10]resumen!$B$62:$H$73,MATCH(J16,[9]resumen!$A$5:$A$16,0),MATCH($E$14,[9]resumen!$B$4:$H$4,0)))))/1000</f>
        <v>1.7399580000000001</v>
      </c>
      <c r="K102" s="184">
        <f>(((INDEX([10]resumen!$B$62:$H$73,MATCH(K16,[9]resumen!$A$5:$A$16,0),MATCH($E$14,[9]resumen!$B$4:$H$4,0)))))/1000</f>
        <v>3.5674679999999999</v>
      </c>
      <c r="L102" s="184">
        <f>(((INDEX([10]resumen!$B$62:$H$73,MATCH(L16,[9]resumen!$A$5:$A$16,0),MATCH($E$14,[9]resumen!$B$4:$H$4,0)))))/1000</f>
        <v>3.1083099999999999</v>
      </c>
      <c r="M102" s="184">
        <f>(((INDEX([10]resumen!$B$62:$H$73,MATCH(M16,[9]resumen!$A$5:$A$16,0),MATCH($E$14,[9]resumen!$B$4:$H$4,0)))))/1000</f>
        <v>4.9178179999999996</v>
      </c>
      <c r="N102" s="184">
        <f>(((INDEX([10]resumen!$B$62:$H$73,MATCH(N16,[9]resumen!$A$5:$A$16,0),MATCH($E$14,[9]resumen!$B$4:$H$4,0)))))/1000</f>
        <v>5.0745560000000003</v>
      </c>
      <c r="O102" s="184">
        <f>(((INDEX([10]resumen!$B$62:$H$73,MATCH(O16,[9]resumen!$A$5:$A$16,0),MATCH($E$14,[9]resumen!$B$4:$H$4,0)))))/1000</f>
        <v>5.2164039999999998</v>
      </c>
      <c r="P102" s="184">
        <f>(((INDEX([10]resumen!$B$62:$H$73,MATCH(P16,[9]resumen!$A$5:$A$16,0),MATCH($E$14,[9]resumen!$B$4:$H$4,0)))))/1000</f>
        <v>0.48788199999999998</v>
      </c>
      <c r="Q102" s="168"/>
      <c r="R102" s="168"/>
      <c r="S102" s="160"/>
      <c r="T102" s="191">
        <f>(((INDEX([10]resumen!$B$62:$H$73,MATCH(T16,[9]resumen!$A$5:$A$16,0),MATCH($T$14,[9]resumen!$B$4:$H$4,0)))))/1000</f>
        <v>0.354902</v>
      </c>
      <c r="U102" s="191">
        <f>(((INDEX([10]resumen!$B$62:$H$73,MATCH(U16,[9]resumen!$A$5:$A$16,0),MATCH($T$14,[9]resumen!$B$4:$H$4,0)))))/1000</f>
        <v>0.24954299999999999</v>
      </c>
      <c r="V102" s="191">
        <f>(((INDEX([10]resumen!$B$62:$H$73,MATCH(V16,[9]resumen!$A$5:$A$16,0),MATCH($T$14,[9]resumen!$B$4:$H$4,0)))))/1000</f>
        <v>0.22356100000000001</v>
      </c>
      <c r="W102" s="191">
        <f>(((INDEX([10]resumen!$B$62:$H$73,MATCH(W16,[9]resumen!$A$5:$A$16,0),MATCH($T$14,[9]resumen!$B$4:$H$4,0)))))/1000</f>
        <v>0.42978679999999997</v>
      </c>
      <c r="X102" s="191">
        <f>(((INDEX([10]resumen!$B$62:$H$73,MATCH(X16,[9]resumen!$A$5:$A$16,0),MATCH($T$14,[9]resumen!$B$4:$H$4,0)))))/1000</f>
        <v>0.26525680000000001</v>
      </c>
      <c r="Y102" s="191">
        <f>(((INDEX([10]resumen!$B$62:$H$73,MATCH(Y16,[9]resumen!$A$5:$A$16,0),MATCH($T$14,[9]resumen!$B$4:$H$4,0)))))/1000</f>
        <v>0.26525680000000001</v>
      </c>
      <c r="Z102" s="191">
        <f>(((INDEX([10]resumen!$B$62:$H$73,MATCH(Z16,[9]resumen!$A$5:$A$16,0),MATCH($T$14,[9]resumen!$B$4:$H$4,0)))))/1000</f>
        <v>0.23645679999999999</v>
      </c>
      <c r="AA102" s="184"/>
      <c r="AB102" s="184"/>
      <c r="AC102" s="184"/>
      <c r="AD102" s="184"/>
      <c r="AE102" s="184"/>
      <c r="AF102" s="184"/>
      <c r="AG102" s="168"/>
      <c r="AH102" s="168"/>
      <c r="AI102" s="163">
        <f t="shared" si="68"/>
        <v>-25.902000780853641</v>
      </c>
      <c r="AJ102" s="163">
        <f t="shared" si="63"/>
        <v>169.27841503814571</v>
      </c>
      <c r="AK102" s="163">
        <f t="shared" si="63"/>
        <v>-72.162813689917343</v>
      </c>
      <c r="AL102" s="163">
        <f t="shared" si="63"/>
        <v>7.972526202606689</v>
      </c>
      <c r="AM102" s="163">
        <f t="shared" si="63"/>
        <v>-67.575610149643424</v>
      </c>
      <c r="AN102" s="163">
        <f t="shared" si="63"/>
        <v>-84.754988338798981</v>
      </c>
      <c r="AO102" s="161"/>
      <c r="AP102" s="161"/>
      <c r="AQ102" s="161"/>
      <c r="AR102" s="161"/>
      <c r="AS102" s="161"/>
      <c r="AT102" s="161"/>
      <c r="AU102" s="162"/>
      <c r="AV102" s="201">
        <f t="shared" ref="AV102" si="69">SUM(E102:J102)</f>
        <v>4.3308239999999998</v>
      </c>
      <c r="AW102" s="201">
        <f t="shared" ref="AW102" si="70">SUM(T102:Y102)</f>
        <v>1.7883064</v>
      </c>
      <c r="AX102" s="163">
        <f t="shared" si="65"/>
        <v>-58.707479223353332</v>
      </c>
    </row>
    <row r="103" spans="3:52" ht="9.75" customHeight="1">
      <c r="C103" s="159"/>
      <c r="D103" s="159"/>
      <c r="E103" s="159"/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  <c r="AA103" s="159"/>
      <c r="AB103" s="159"/>
      <c r="AC103" s="159"/>
      <c r="AD103" s="159"/>
      <c r="AE103" s="159"/>
      <c r="AF103" s="159"/>
      <c r="AG103" s="159"/>
      <c r="AH103" s="159"/>
      <c r="AI103" s="159"/>
      <c r="AJ103" s="159"/>
      <c r="AK103" s="159"/>
      <c r="AL103" s="159"/>
      <c r="AM103" s="159"/>
      <c r="AN103" s="159"/>
      <c r="AO103" s="159"/>
      <c r="AP103" s="159"/>
      <c r="AQ103" s="159"/>
      <c r="AR103" s="159"/>
      <c r="AS103" s="159"/>
      <c r="AT103" s="159"/>
      <c r="AU103" s="162"/>
      <c r="AV103" s="159"/>
      <c r="AW103" s="159"/>
      <c r="AX103" s="163"/>
    </row>
    <row r="104" spans="3:52" s="172" customFormat="1">
      <c r="C104" s="32" t="s">
        <v>237</v>
      </c>
      <c r="D104" s="174"/>
      <c r="E104" s="174"/>
      <c r="F104" s="174"/>
      <c r="G104" s="174"/>
      <c r="H104" s="174"/>
      <c r="I104" s="175"/>
      <c r="J104" s="175"/>
      <c r="K104" s="175"/>
      <c r="L104" s="175"/>
      <c r="M104" s="175"/>
      <c r="N104" s="175"/>
      <c r="O104" s="176"/>
      <c r="P104" s="176"/>
      <c r="Q104" s="176"/>
      <c r="R104" s="176"/>
      <c r="S104" s="176"/>
      <c r="T104" s="243"/>
      <c r="U104" s="243"/>
      <c r="V104" s="243"/>
      <c r="W104" s="243"/>
      <c r="X104" s="177"/>
      <c r="Y104" s="176"/>
      <c r="Z104" s="176"/>
      <c r="AA104" s="176"/>
      <c r="AB104" s="176"/>
      <c r="AC104" s="176"/>
      <c r="AD104" s="176"/>
      <c r="AE104" s="176"/>
      <c r="AF104" s="176"/>
      <c r="AG104" s="176"/>
      <c r="AH104" s="176"/>
      <c r="AI104" s="178"/>
      <c r="AJ104" s="178"/>
      <c r="AK104" s="178"/>
      <c r="AL104" s="178"/>
      <c r="AM104" s="178"/>
      <c r="AN104" s="178"/>
      <c r="AO104" s="178"/>
      <c r="AP104" s="178"/>
      <c r="AQ104" s="181"/>
      <c r="AR104" s="181"/>
      <c r="AS104" s="181"/>
      <c r="AT104" s="181"/>
      <c r="AU104" s="163"/>
      <c r="AV104" s="438" t="s">
        <v>245</v>
      </c>
      <c r="AW104" s="439"/>
      <c r="AX104" s="292" t="s">
        <v>0</v>
      </c>
      <c r="AZ104" s="173"/>
    </row>
    <row r="105" spans="3:52">
      <c r="C105" s="305" t="s">
        <v>51</v>
      </c>
      <c r="D105" s="376" t="s">
        <v>31</v>
      </c>
      <c r="E105" s="307">
        <f>INDEX([11]resumen!$B$5:$H$16,MATCH(E16,[11]resumen!$A$5:$A$16,0),MATCH($E$14,[11]resumen!$B$4:$H$4,0))/1000</f>
        <v>123.21400207999999</v>
      </c>
      <c r="F105" s="307">
        <f>INDEX([11]resumen!$B$5:$H$16,MATCH(F16,[11]resumen!$A$5:$A$16,0),MATCH($E$14,[11]resumen!$B$4:$H$4,0))/1000</f>
        <v>98.443331599999993</v>
      </c>
      <c r="G105" s="307">
        <f>INDEX([11]resumen!$B$5:$H$16,MATCH(G16,[11]resumen!$A$5:$A$16,0),MATCH($E$14,[11]resumen!$B$4:$H$4,0))/1000</f>
        <v>116.17052672</v>
      </c>
      <c r="H105" s="307">
        <f>INDEX([11]resumen!$B$5:$H$16,MATCH(H16,[11]resumen!$A$5:$A$16,0),MATCH($E$14,[11]resumen!$B$4:$H$4,0))/1000</f>
        <v>107.89377433</v>
      </c>
      <c r="I105" s="307">
        <f>INDEX([11]resumen!$B$5:$H$16,MATCH(I16,[11]resumen!$A$5:$A$16,0),MATCH($E$14,[11]resumen!$B$4:$H$4,0))/1000</f>
        <v>110.15505304</v>
      </c>
      <c r="J105" s="307">
        <f>INDEX([11]resumen!$B$5:$H$16,MATCH(J16,[11]resumen!$A$5:$A$16,0),MATCH($E$14,[11]resumen!$B$4:$H$4,0))/1000</f>
        <v>132.15330965000001</v>
      </c>
      <c r="K105" s="307">
        <f>INDEX([11]resumen!$B$5:$H$16,MATCH(K16,[11]resumen!$A$5:$A$16,0),MATCH($E$14,[11]resumen!$B$4:$H$4,0))/1000</f>
        <v>120.74370664</v>
      </c>
      <c r="L105" s="307">
        <f>INDEX([11]resumen!$B$5:$H$16,MATCH(L16,[11]resumen!$A$5:$A$16,0),MATCH($E$14,[11]resumen!$B$4:$H$4,0))/1000</f>
        <v>103.86955763999998</v>
      </c>
      <c r="M105" s="307">
        <f>INDEX([11]resumen!$B$5:$H$16,MATCH(M16,[11]resumen!$A$5:$A$16,0),MATCH($E$14,[11]resumen!$B$4:$H$4,0))/1000</f>
        <v>103.25647693000001</v>
      </c>
      <c r="N105" s="307">
        <f>INDEX([11]resumen!$B$5:$H$16,MATCH(N16,[11]resumen!$A$5:$A$16,0),MATCH($E$14,[11]resumen!$B$4:$H$4,0))/1000</f>
        <v>121.11302557000002</v>
      </c>
      <c r="O105" s="307">
        <f>INDEX([11]resumen!$B$5:$H$16,MATCH(O16,[11]resumen!$A$5:$A$16,0),MATCH($E$14,[11]resumen!$B$4:$H$4,0))/1000</f>
        <v>101.4522025</v>
      </c>
      <c r="P105" s="307">
        <f>INDEX([11]resumen!$B$5:$H$16,MATCH(P16,[11]resumen!$A$5:$A$16,0),MATCH($E$14,[11]resumen!$B$4:$H$4,0))/1000</f>
        <v>150.30768900000004</v>
      </c>
      <c r="Q105" s="296"/>
      <c r="R105" s="296"/>
      <c r="S105" s="308"/>
      <c r="T105" s="312">
        <f>INDEX([11]resumen!$B$5:$H$16,MATCH(T16,[11]resumen!$A$5:$A$16,0),MATCH($T$14,[11]resumen!$B$4:$H$4,0))/1000</f>
        <v>117.04062408999998</v>
      </c>
      <c r="U105" s="312">
        <f>INDEX([11]resumen!$B$5:$H$16,MATCH(U16,[11]resumen!$A$5:$A$16,0),MATCH($T$14,[11]resumen!$B$4:$H$4,0))/1000</f>
        <v>103.05890745999999</v>
      </c>
      <c r="V105" s="312">
        <f>INDEX([11]resumen!$B$5:$H$16,MATCH(V16,[11]resumen!$A$5:$A$16,0),MATCH($T$14,[11]resumen!$B$4:$H$4,0))/1000</f>
        <v>102.88352601999999</v>
      </c>
      <c r="W105" s="312">
        <f>INDEX([11]resumen!$B$5:$H$16,MATCH(W16,[11]resumen!$A$5:$A$16,0),MATCH($T$14,[11]resumen!$B$4:$H$4,0))/1000</f>
        <v>112.14322137999999</v>
      </c>
      <c r="X105" s="312">
        <f>INDEX([11]resumen!$B$5:$H$16,MATCH(X16,[11]resumen!$A$5:$A$16,0),MATCH($T$14,[11]resumen!$B$4:$H$4,0))/1000</f>
        <v>112.22039117000001</v>
      </c>
      <c r="Y105" s="312">
        <f>INDEX([11]resumen!$B$5:$H$16,MATCH(Y16,[11]resumen!$A$5:$A$16,0),MATCH($T$14,[11]resumen!$B$4:$H$4,0))/1000</f>
        <v>110.30207156</v>
      </c>
      <c r="Z105" s="312">
        <f>INDEX([11]resumen!$B$5:$H$16,MATCH(Z16,[11]resumen!$A$5:$A$16,0),MATCH($T$14,[11]resumen!$B$4:$H$4,0))/1000</f>
        <v>111.63337654</v>
      </c>
      <c r="AA105" s="307">
        <f>INDEX([11]resumen!$B$5:$H$16,MATCH(AA16,[11]resumen!$A$5:$A$16,0),MATCH($T$14,[11]resumen!$B$4:$H$4,0))/1000</f>
        <v>96.90949190000002</v>
      </c>
      <c r="AB105" s="307">
        <f>INDEX([11]resumen!$B$5:$H$16,MATCH(AB16,[11]resumen!$A$5:$A$16,0),MATCH($T$14,[11]resumen!$B$4:$H$4,0))/1000</f>
        <v>112.64765167299998</v>
      </c>
      <c r="AC105" s="307">
        <f>INDEX([11]resumen!$B$5:$H$16,MATCH(AC16,[11]resumen!$A$5:$A$16,0),MATCH($T$14,[11]resumen!$B$4:$H$4,0))/1000</f>
        <v>113.45914852999999</v>
      </c>
      <c r="AD105" s="307">
        <f>INDEX([11]resumen!$B$5:$H$16,MATCH(AD16,[11]resumen!$A$5:$A$16,0),MATCH($T$14,[11]resumen!$B$4:$H$4,0))/1000</f>
        <v>95.689986740000009</v>
      </c>
      <c r="AE105" s="307">
        <f>INDEX([11]resumen!$B$5:$H$16,MATCH(AE16,[11]resumen!$A$5:$A$16,0),MATCH($T$14,[11]resumen!$B$4:$H$4,0))/1000</f>
        <v>155.06669631999998</v>
      </c>
      <c r="AF105" s="307"/>
      <c r="AG105" s="296"/>
      <c r="AH105" s="296"/>
      <c r="AI105" s="297">
        <f t="shared" ref="AI105:AO109" si="71">IFERROR(((T105/E105)-1)*100,"ND")</f>
        <v>-5.0102893224682195</v>
      </c>
      <c r="AJ105" s="297">
        <f t="shared" si="71"/>
        <v>4.6885612107829155</v>
      </c>
      <c r="AK105" s="297">
        <f t="shared" si="71"/>
        <v>-11.43749716485749</v>
      </c>
      <c r="AL105" s="297">
        <f t="shared" si="71"/>
        <v>3.9385470351632978</v>
      </c>
      <c r="AM105" s="297">
        <f t="shared" si="71"/>
        <v>1.8749372570771028</v>
      </c>
      <c r="AN105" s="297">
        <f t="shared" si="71"/>
        <v>-16.53476416736871</v>
      </c>
      <c r="AO105" s="297">
        <f t="shared" si="71"/>
        <v>-7.5451800789606782</v>
      </c>
      <c r="AP105" s="309">
        <f t="shared" ref="AP105:AT106" si="72">IFERROR(((AA105/L105)-1)*100,"NA")</f>
        <v>-6.7007753745546461</v>
      </c>
      <c r="AQ105" s="309">
        <f t="shared" si="72"/>
        <v>9.0949982240498883</v>
      </c>
      <c r="AR105" s="309">
        <f t="shared" si="72"/>
        <v>-6.3196150901013493</v>
      </c>
      <c r="AS105" s="309">
        <f t="shared" si="72"/>
        <v>-5.6797345134029893</v>
      </c>
      <c r="AT105" s="309">
        <f t="shared" si="72"/>
        <v>3.1661768946497082</v>
      </c>
      <c r="AU105" s="163"/>
      <c r="AV105" s="300">
        <f>SUM(E105:K105)</f>
        <v>808.77370406</v>
      </c>
      <c r="AW105" s="300">
        <f>SUM(T105:Z105)</f>
        <v>769.28211822000003</v>
      </c>
      <c r="AX105" s="297">
        <f>IFERROR(((AW105/AV105)-1)*100,"ND")</f>
        <v>-4.8828968649394007</v>
      </c>
    </row>
    <row r="106" spans="3:52">
      <c r="C106" s="319" t="s">
        <v>242</v>
      </c>
      <c r="D106" s="377" t="s">
        <v>49</v>
      </c>
      <c r="E106" s="273">
        <f>INDEX([11]resumen!$L$99:$R$110,MATCH(E16,[11]resumen!$A$5:$A$16,0),MATCH($E$14,[11]resumen!$B$4:$H$4,0))/1000</f>
        <v>27.249823709999998</v>
      </c>
      <c r="F106" s="273">
        <f>INDEX([11]resumen!$L$99:$R$110,MATCH(F16,[11]resumen!$A$5:$A$16,0),MATCH($E$14,[11]resumen!$B$4:$H$4,0))/1000</f>
        <v>21.154247699999999</v>
      </c>
      <c r="G106" s="273">
        <f>INDEX([11]resumen!$L$99:$R$110,MATCH(G16,[11]resumen!$A$5:$A$16,0),MATCH($E$14,[11]resumen!$B$4:$H$4,0))/1000</f>
        <v>26.827663049999998</v>
      </c>
      <c r="H106" s="273">
        <f>INDEX([11]resumen!$L$99:$R$110,MATCH(H16,[11]resumen!$A$5:$A$16,0),MATCH($E$14,[11]resumen!$B$4:$H$4,0))/1000</f>
        <v>28.953245270000004</v>
      </c>
      <c r="I106" s="273">
        <f>INDEX([11]resumen!$L$99:$R$110,MATCH(I16,[11]resumen!$A$5:$A$16,0),MATCH($E$14,[11]resumen!$B$4:$H$4,0))/1000</f>
        <v>25.413093480000001</v>
      </c>
      <c r="J106" s="273">
        <f>INDEX([11]resumen!$L$99:$R$110,MATCH(J16,[11]resumen!$A$5:$A$16,0),MATCH($E$14,[11]resumen!$B$4:$H$4,0))/1000</f>
        <v>27.761966430000001</v>
      </c>
      <c r="K106" s="273">
        <f>INDEX([11]resumen!$L$99:$R$110,MATCH(K16,[11]resumen!$A$5:$A$16,0),MATCH($E$14,[11]resumen!$B$4:$H$4,0))/1000</f>
        <v>22.615244099999998</v>
      </c>
      <c r="L106" s="273">
        <f>INDEX([11]resumen!$L$99:$R$110,MATCH(L16,[11]resumen!$A$5:$A$16,0),MATCH($E$14,[11]resumen!$B$4:$H$4,0))/1000</f>
        <v>23.547367410000003</v>
      </c>
      <c r="M106" s="273">
        <f>INDEX([11]resumen!$L$99:$R$110,MATCH(M16,[11]resumen!$A$5:$A$16,0),MATCH($E$14,[11]resumen!$B$4:$H$4,0))/1000</f>
        <v>25.51338724</v>
      </c>
      <c r="N106" s="273">
        <f>INDEX([11]resumen!$L$99:$R$110,MATCH(N16,[11]resumen!$A$5:$A$16,0),MATCH($E$14,[11]resumen!$B$4:$H$4,0))/1000</f>
        <v>29.509825269999997</v>
      </c>
      <c r="O106" s="273">
        <f>INDEX([11]resumen!$L$99:$R$110,MATCH(O16,[11]resumen!$A$5:$A$16,0),MATCH($E$14,[11]resumen!$B$4:$H$4,0))/1000</f>
        <v>20.87511349</v>
      </c>
      <c r="P106" s="273">
        <f>INDEX([11]resumen!$L$99:$R$110,MATCH(P16,[11]resumen!$A$5:$A$16,0),MATCH($E$14,[11]resumen!$B$4:$H$4,0))/1000</f>
        <v>42.829756719999999</v>
      </c>
      <c r="Q106" s="275"/>
      <c r="R106" s="275"/>
      <c r="S106" s="276"/>
      <c r="T106" s="311">
        <f>INDEX([11]resumen!$L$99:$R$110,MATCH(T16,[11]resumen!$A$5:$A$16,0),MATCH($T$14,[11]resumen!$B$4:$H$4,0))/1000</f>
        <v>25.92679789</v>
      </c>
      <c r="U106" s="311">
        <f>INDEX([11]resumen!$L$99:$R$110,MATCH(U16,[11]resumen!$A$5:$A$16,0),MATCH($T$14,[11]resumen!$B$4:$H$4,0))/1000</f>
        <v>19.957127240000002</v>
      </c>
      <c r="V106" s="311">
        <f>INDEX([11]resumen!$L$99:$R$110,MATCH(V16,[11]resumen!$A$5:$A$16,0),MATCH($T$14,[11]resumen!$B$4:$H$4,0))/1000</f>
        <v>24.134393750000001</v>
      </c>
      <c r="W106" s="311">
        <f>INDEX([11]resumen!$L$99:$R$110,MATCH(W16,[11]resumen!$A$5:$A$16,0),MATCH($T$14,[11]resumen!$B$4:$H$4,0))/1000</f>
        <v>27.28566</v>
      </c>
      <c r="X106" s="311">
        <f>INDEX([11]resumen!$L$99:$R$110,MATCH(X16,[11]resumen!$A$5:$A$16,0),MATCH($T$14,[11]resumen!$B$4:$H$4,0))/1000</f>
        <v>21.341101699999999</v>
      </c>
      <c r="Y106" s="311">
        <f>INDEX([11]resumen!$L$99:$R$110,MATCH(Y16,[11]resumen!$A$5:$A$16,0),MATCH($T$14,[11]resumen!$B$4:$H$4,0))/1000</f>
        <v>22.469195400000004</v>
      </c>
      <c r="Z106" s="311">
        <f>INDEX([11]resumen!$L$99:$R$110,MATCH(Z16,[11]resumen!$A$5:$A$16,0),MATCH($T$14,[11]resumen!$B$4:$H$4,0))/1000</f>
        <v>21.273572039999998</v>
      </c>
      <c r="AA106" s="273" t="e">
        <f>(((INDEX([9]resumen!$B$23:$H$34,MATCH(AA25,[9]resumen!$A$5:$A$16,0),MATCH($T$14,[9]resumen!$B$4:$H$4,0)))))/1000</f>
        <v>#N/A</v>
      </c>
      <c r="AB106" s="273" t="e">
        <f>(((INDEX([9]resumen!$B$23:$H$34,MATCH(AB25,[9]resumen!$A$5:$A$16,0),MATCH($T$14,[9]resumen!$B$4:$H$4,0)))))/1000</f>
        <v>#N/A</v>
      </c>
      <c r="AC106" s="273" t="e">
        <f>(((INDEX([9]resumen!$B$23:$H$34,MATCH(AC25,[9]resumen!$A$5:$A$16,0),MATCH($T$14,[9]resumen!$B$4:$H$4,0)))))/1000</f>
        <v>#N/A</v>
      </c>
      <c r="AD106" s="273" t="e">
        <f>(((INDEX([9]resumen!$B$23:$H$34,MATCH(AD25,[9]resumen!$A$5:$A$16,0),MATCH($T$14,[9]resumen!$B$4:$H$4,0)))))/1000</f>
        <v>#N/A</v>
      </c>
      <c r="AE106" s="273" t="e">
        <f>(((INDEX([9]resumen!$B$23:$H$34,MATCH(AE25,[9]resumen!$A$5:$A$16,0),MATCH($T$14,[9]resumen!$B$4:$H$4,0)))))/1000</f>
        <v>#N/A</v>
      </c>
      <c r="AF106" s="273"/>
      <c r="AG106" s="275"/>
      <c r="AH106" s="275"/>
      <c r="AI106" s="278">
        <f>IFERROR(((T106/E106)-1)*100,"ND")</f>
        <v>-4.8551720336982633</v>
      </c>
      <c r="AJ106" s="278">
        <f t="shared" si="71"/>
        <v>-5.6590074815092484</v>
      </c>
      <c r="AK106" s="278">
        <f t="shared" si="71"/>
        <v>-10.03914986922425</v>
      </c>
      <c r="AL106" s="278">
        <f t="shared" si="71"/>
        <v>-5.7595798137622829</v>
      </c>
      <c r="AM106" s="278">
        <f t="shared" si="71"/>
        <v>-16.023203877971969</v>
      </c>
      <c r="AN106" s="278">
        <f t="shared" si="71"/>
        <v>-19.064827570285324</v>
      </c>
      <c r="AO106" s="278">
        <f t="shared" si="71"/>
        <v>-5.9326003914324303</v>
      </c>
      <c r="AP106" s="279" t="str">
        <f t="shared" si="72"/>
        <v>NA</v>
      </c>
      <c r="AQ106" s="279" t="str">
        <f t="shared" si="72"/>
        <v>NA</v>
      </c>
      <c r="AR106" s="279" t="str">
        <f t="shared" si="72"/>
        <v>NA</v>
      </c>
      <c r="AS106" s="279" t="str">
        <f t="shared" si="72"/>
        <v>NA</v>
      </c>
      <c r="AT106" s="279" t="str">
        <f t="shared" si="72"/>
        <v>NA</v>
      </c>
      <c r="AU106" s="163"/>
      <c r="AV106" s="300">
        <f t="shared" ref="AV106:AV109" si="73">SUM(E106:K106)</f>
        <v>179.97528374000001</v>
      </c>
      <c r="AW106" s="300">
        <f t="shared" ref="AW106:AW109" si="74">SUM(T106:Z106)</f>
        <v>162.38784802000001</v>
      </c>
      <c r="AX106" s="278">
        <f t="shared" ref="AX106:AX109" si="75">IFERROR(((AW106/AV106)-1)*100,"ND")</f>
        <v>-9.7721394596646753</v>
      </c>
    </row>
    <row r="107" spans="3:52">
      <c r="C107" s="319" t="s">
        <v>243</v>
      </c>
      <c r="D107" s="377" t="s">
        <v>49</v>
      </c>
      <c r="E107" s="273">
        <f>INDEX([11]resumen!$B61:$H$72,MATCH(E16,[11]resumen!$A$5:$A$16,0),MATCH($E$14,[11]resumen!$B$4:$H$4,0))/1000</f>
        <v>0</v>
      </c>
      <c r="F107" s="273">
        <f>INDEX([11]resumen!$B61:$H$72,MATCH(F16,[11]resumen!$A$5:$A$16,0),MATCH($E$14,[11]resumen!$B$4:$H$4,0))/1000</f>
        <v>0</v>
      </c>
      <c r="G107" s="273">
        <f>INDEX([11]resumen!$B61:$H$72,MATCH(G16,[11]resumen!$A$5:$A$16,0),MATCH($E$14,[11]resumen!$B$4:$H$4,0))/1000</f>
        <v>2.0150000000000001</v>
      </c>
      <c r="H107" s="273">
        <f>INDEX([11]resumen!$B61:$H$72,MATCH(H16,[11]resumen!$A$5:$A$16,0),MATCH($E$14,[11]resumen!$B$4:$H$4,0))/1000</f>
        <v>19.796152249999999</v>
      </c>
      <c r="I107" s="273">
        <f>INDEX([11]resumen!$B61:$H$72,MATCH(I16,[11]resumen!$A$5:$A$16,0),MATCH($E$14,[11]resumen!$B$4:$H$4,0))/1000</f>
        <v>18.412489510000004</v>
      </c>
      <c r="J107" s="273">
        <f>INDEX([11]resumen!$B61:$H$72,MATCH(J16,[11]resumen!$A$5:$A$16,0),MATCH($E$14,[11]resumen!$B$4:$H$4,0))/1000</f>
        <v>19.091761780000002</v>
      </c>
      <c r="K107" s="273">
        <f>INDEX([11]resumen!$B61:$H$72,MATCH(K16,[11]resumen!$A$5:$A$16,0),MATCH($E$14,[11]resumen!$B$4:$H$4,0))/1000</f>
        <v>19.128433579999996</v>
      </c>
      <c r="L107" s="273">
        <f>INDEX([11]resumen!$B61:$H$72,MATCH(L16,[11]resumen!$A$5:$A$16,0),MATCH($E$14,[11]resumen!$B$4:$H$4,0))/1000</f>
        <v>18.731532799999997</v>
      </c>
      <c r="M107" s="273">
        <f>INDEX([11]resumen!$B61:$H$72,MATCH(M16,[11]resumen!$A$5:$A$16,0),MATCH($E$14,[11]resumen!$B$4:$H$4,0))/1000</f>
        <v>18.526268299999998</v>
      </c>
      <c r="N107" s="273">
        <f>INDEX([11]resumen!$B61:$H$72,MATCH(N16,[11]resumen!$A$5:$A$16,0),MATCH($E$14,[11]resumen!$B$4:$H$4,0))/1000</f>
        <v>21.001977010000001</v>
      </c>
      <c r="O107" s="273">
        <f>INDEX([11]resumen!$B61:$H$72,MATCH(O16,[11]resumen!$A$5:$A$16,0),MATCH($E$14,[11]resumen!$B$4:$H$4,0))/1000</f>
        <v>20.057083129999995</v>
      </c>
      <c r="P107" s="273">
        <f>INDEX([11]resumen!$B61:$H$72,MATCH(P16,[11]resumen!$A$5:$A$16,0),MATCH($E$14,[11]resumen!$B$4:$H$4,0))/1000</f>
        <v>19.167348629999996</v>
      </c>
      <c r="Q107" s="275"/>
      <c r="R107" s="275"/>
      <c r="S107" s="276"/>
      <c r="T107" s="311">
        <f>INDEX([11]resumen!$B61:$H$72,MATCH(T16,[11]resumen!$A$5:$A$16,0),MATCH($T$14,[11]resumen!$B$4:$H$4,0))/1000</f>
        <v>0</v>
      </c>
      <c r="U107" s="311">
        <f>INDEX([11]resumen!$B61:$H$72,MATCH(U16,[11]resumen!$A$5:$A$16,0),MATCH($T$14,[11]resumen!$B$4:$H$4,0))/1000</f>
        <v>0</v>
      </c>
      <c r="V107" s="311">
        <f>INDEX([11]resumen!$B61:$H$72,MATCH(V16,[11]resumen!$A$5:$A$16,0),MATCH($T$14,[11]resumen!$B$4:$H$4,0))/1000</f>
        <v>2.0139999999999998</v>
      </c>
      <c r="W107" s="311">
        <f>INDEX([11]resumen!$B61:$H$72,MATCH(W16,[11]resumen!$A$5:$A$16,0),MATCH($T$14,[11]resumen!$B$4:$H$4,0))/1000</f>
        <v>18.63092906</v>
      </c>
      <c r="X107" s="311">
        <f>INDEX([11]resumen!$B61:$H$72,MATCH(X16,[11]resumen!$A$5:$A$16,0),MATCH($T$14,[11]resumen!$B$4:$H$4,0))/1000</f>
        <v>17.715759120000001</v>
      </c>
      <c r="Y107" s="311">
        <f>INDEX([11]resumen!$B61:$H$72,MATCH(Y16,[11]resumen!$A$5:$A$16,0),MATCH($T$14,[11]resumen!$B$4:$H$4,0))/1000</f>
        <v>17.654924899999997</v>
      </c>
      <c r="Z107" s="311">
        <f>INDEX([11]resumen!$B61:$H$72,MATCH(Z16,[11]resumen!$A$5:$A$16,0),MATCH($T$14,[11]resumen!$B$4:$H$4,0))/1000</f>
        <v>19.877885019999997</v>
      </c>
      <c r="AA107" s="273"/>
      <c r="AB107" s="273"/>
      <c r="AC107" s="273"/>
      <c r="AD107" s="273"/>
      <c r="AE107" s="273"/>
      <c r="AF107" s="273"/>
      <c r="AG107" s="275"/>
      <c r="AH107" s="275"/>
      <c r="AI107" s="278" t="str">
        <f t="shared" ref="AI107:AI109" si="76">IFERROR(((T107/E107)-1)*100,"ND")</f>
        <v>ND</v>
      </c>
      <c r="AJ107" s="278" t="str">
        <f t="shared" si="71"/>
        <v>ND</v>
      </c>
      <c r="AK107" s="278">
        <f t="shared" si="71"/>
        <v>-4.9627791563289225E-2</v>
      </c>
      <c r="AL107" s="278">
        <f t="shared" si="71"/>
        <v>-5.8861094584681144</v>
      </c>
      <c r="AM107" s="278">
        <f t="shared" si="71"/>
        <v>-3.784009705051572</v>
      </c>
      <c r="AN107" s="278">
        <f t="shared" si="71"/>
        <v>-7.5259522748979402</v>
      </c>
      <c r="AO107" s="278">
        <f t="shared" si="71"/>
        <v>3.9179969277965299</v>
      </c>
      <c r="AP107" s="290"/>
      <c r="AQ107" s="290"/>
      <c r="AR107" s="290"/>
      <c r="AS107" s="290"/>
      <c r="AT107" s="290"/>
      <c r="AU107" s="163"/>
      <c r="AV107" s="300">
        <f t="shared" si="73"/>
        <v>78.443837119999998</v>
      </c>
      <c r="AW107" s="300">
        <f t="shared" si="74"/>
        <v>75.893498099999988</v>
      </c>
      <c r="AX107" s="278">
        <f t="shared" si="75"/>
        <v>-3.2511655646046633</v>
      </c>
    </row>
    <row r="108" spans="3:52">
      <c r="C108" s="319" t="s">
        <v>244</v>
      </c>
      <c r="D108" s="377" t="s">
        <v>49</v>
      </c>
      <c r="E108" s="273">
        <f>INDEX([11]resumen!$L$24:$R$35,MATCH(E16,[11]resumen!$A$5:$A$16,0),MATCH($E$14,[11]resumen!$B$4:$H$4,0))/1000</f>
        <v>14.66561598</v>
      </c>
      <c r="F108" s="273">
        <f>INDEX([11]resumen!$L$24:$R$35,MATCH(F16,[11]resumen!$A$5:$A$16,0),MATCH($E$14,[11]resumen!$B$4:$H$4,0))/1000</f>
        <v>13.716948769999998</v>
      </c>
      <c r="G108" s="273">
        <f>INDEX([11]resumen!$L$24:$R$35,MATCH(G16,[11]resumen!$A$5:$A$16,0),MATCH($E$14,[11]resumen!$B$4:$H$4,0))/1000</f>
        <v>12.926245829999999</v>
      </c>
      <c r="H108" s="273">
        <f>INDEX([11]resumen!$L$24:$R$35,MATCH(H16,[11]resumen!$A$5:$A$16,0),MATCH($E$14,[11]resumen!$B$4:$H$4,0))/1000</f>
        <v>13.364147790000001</v>
      </c>
      <c r="I108" s="273">
        <f>INDEX([11]resumen!$L$24:$R$35,MATCH(I16,[11]resumen!$A$5:$A$16,0),MATCH($E$14,[11]resumen!$B$4:$H$4,0))/1000</f>
        <v>13.591841449999997</v>
      </c>
      <c r="J108" s="273">
        <f>INDEX([11]resumen!$L$24:$R$35,MATCH(J16,[11]resumen!$A$5:$A$16,0),MATCH($E$14,[11]resumen!$B$4:$H$4,0))/1000</f>
        <v>12.858036109999999</v>
      </c>
      <c r="K108" s="273">
        <f>INDEX([11]resumen!$L$24:$R$35,MATCH(K16,[11]resumen!$A$5:$A$16,0),MATCH($E$14,[11]resumen!$B$4:$H$4,0))/1000</f>
        <v>15.7165324</v>
      </c>
      <c r="L108" s="273">
        <f>INDEX([11]resumen!$L$24:$R$35,MATCH(L16,[11]resumen!$A$5:$A$16,0),MATCH($E$14,[11]resumen!$B$4:$H$4,0))/1000</f>
        <v>14.123082480000003</v>
      </c>
      <c r="M108" s="273">
        <f>INDEX([11]resumen!$L$24:$R$35,MATCH(M16,[11]resumen!$A$5:$A$16,0),MATCH($E$14,[11]resumen!$B$4:$H$4,0))/1000</f>
        <v>13.30289471</v>
      </c>
      <c r="N108" s="273">
        <f>INDEX([11]resumen!$L$24:$R$35,MATCH(N16,[11]resumen!$A$5:$A$16,0),MATCH($E$14,[11]resumen!$B$4:$H$4,0))/1000</f>
        <v>14.00792171</v>
      </c>
      <c r="O108" s="273">
        <f>INDEX([11]resumen!$L$24:$R$35,MATCH(O16,[11]resumen!$A$5:$A$16,0),MATCH($E$14,[11]resumen!$B$4:$H$4,0))/1000</f>
        <v>13.561641180000001</v>
      </c>
      <c r="P108" s="273">
        <f>INDEX([11]resumen!$L$24:$R$35,MATCH(P16,[11]resumen!$A$5:$A$16,0),MATCH($E$14,[11]resumen!$B$4:$H$4,0))/1000</f>
        <v>15.901434380000001</v>
      </c>
      <c r="Q108" s="275"/>
      <c r="R108" s="275"/>
      <c r="S108" s="276"/>
      <c r="T108" s="311">
        <f>INDEX([11]resumen!$L$24:$R$35,MATCH(T16,[11]resumen!$A$5:$A$16,0),MATCH($T$14,[11]resumen!$B$4:$H$4,0))/1000</f>
        <v>12.547468520000001</v>
      </c>
      <c r="U108" s="311">
        <f>INDEX([11]resumen!$L$24:$R$35,MATCH(U16,[11]resumen!$A$5:$A$16,0),MATCH($T$14,[11]resumen!$B$4:$H$4,0))/1000</f>
        <v>11.810692660000001</v>
      </c>
      <c r="V108" s="311">
        <f>INDEX([11]resumen!$L$24:$R$35,MATCH(V16,[11]resumen!$A$5:$A$16,0),MATCH($T$14,[11]resumen!$B$4:$H$4,0))/1000</f>
        <v>11.701181550000001</v>
      </c>
      <c r="W108" s="311">
        <f>INDEX([11]resumen!$L$24:$R$35,MATCH(W16,[11]resumen!$A$5:$A$16,0),MATCH($T$14,[11]resumen!$B$4:$H$4,0))/1000</f>
        <v>13.056203609999999</v>
      </c>
      <c r="X108" s="311">
        <f>INDEX([11]resumen!$L$24:$R$35,MATCH(X16,[11]resumen!$A$5:$A$16,0),MATCH($T$14,[11]resumen!$B$4:$H$4,0))/1000</f>
        <v>13.32269265</v>
      </c>
      <c r="Y108" s="311">
        <f>INDEX([11]resumen!$L$24:$R$35,MATCH(Y16,[11]resumen!$A$5:$A$16,0),MATCH($T$14,[11]resumen!$B$4:$H$4,0))/1000</f>
        <v>12.666734470000002</v>
      </c>
      <c r="Z108" s="311">
        <f>INDEX([11]resumen!$L$24:$R$35,MATCH(Z16,[11]resumen!$A$5:$A$16,0),MATCH($T$14,[11]resumen!$B$4:$H$4,0))/1000</f>
        <v>14.990946130000001</v>
      </c>
      <c r="AA108" s="273"/>
      <c r="AB108" s="273"/>
      <c r="AC108" s="273"/>
      <c r="AD108" s="273"/>
      <c r="AE108" s="273"/>
      <c r="AF108" s="273"/>
      <c r="AG108" s="275"/>
      <c r="AH108" s="275"/>
      <c r="AI108" s="278">
        <f t="shared" si="76"/>
        <v>-14.442949160052942</v>
      </c>
      <c r="AJ108" s="278">
        <f t="shared" si="71"/>
        <v>-13.897085583414315</v>
      </c>
      <c r="AK108" s="278">
        <f t="shared" si="71"/>
        <v>-9.4773401040911374</v>
      </c>
      <c r="AL108" s="278">
        <f t="shared" si="71"/>
        <v>-2.3042560202037543</v>
      </c>
      <c r="AM108" s="278">
        <f t="shared" si="71"/>
        <v>-1.9802232169210288</v>
      </c>
      <c r="AN108" s="278">
        <f t="shared" si="71"/>
        <v>-1.4877982793283451</v>
      </c>
      <c r="AO108" s="278">
        <f t="shared" si="71"/>
        <v>-4.6167071179136094</v>
      </c>
      <c r="AP108" s="290"/>
      <c r="AQ108" s="290"/>
      <c r="AR108" s="290"/>
      <c r="AS108" s="290"/>
      <c r="AT108" s="290"/>
      <c r="AU108" s="163"/>
      <c r="AV108" s="300">
        <f t="shared" si="73"/>
        <v>96.839368330000013</v>
      </c>
      <c r="AW108" s="300">
        <f t="shared" si="74"/>
        <v>90.095919589999994</v>
      </c>
      <c r="AX108" s="278">
        <f t="shared" si="75"/>
        <v>-6.9635406098688453</v>
      </c>
    </row>
    <row r="109" spans="3:52" ht="15.75">
      <c r="C109" s="319" t="s">
        <v>271</v>
      </c>
      <c r="D109" s="377" t="s">
        <v>49</v>
      </c>
      <c r="E109" s="273">
        <f>E105-E106-E107-E108</f>
        <v>81.298562389999987</v>
      </c>
      <c r="F109" s="273">
        <f t="shared" ref="F109:K109" si="77">F105-F106-F107-F108</f>
        <v>63.572135129999992</v>
      </c>
      <c r="G109" s="273">
        <f t="shared" si="77"/>
        <v>74.40161784</v>
      </c>
      <c r="H109" s="273">
        <f t="shared" si="77"/>
        <v>45.780229019999993</v>
      </c>
      <c r="I109" s="273">
        <f t="shared" si="77"/>
        <v>52.737628600000001</v>
      </c>
      <c r="J109" s="273">
        <f t="shared" si="77"/>
        <v>72.441545330000011</v>
      </c>
      <c r="K109" s="273">
        <f t="shared" si="77"/>
        <v>63.28349656000001</v>
      </c>
      <c r="L109" s="273">
        <f t="shared" ref="L109:P109" si="78">L105-L106-L107-L108</f>
        <v>47.467574949999978</v>
      </c>
      <c r="M109" s="273">
        <f t="shared" si="78"/>
        <v>45.913926680000003</v>
      </c>
      <c r="N109" s="273">
        <f t="shared" si="78"/>
        <v>56.593301580000023</v>
      </c>
      <c r="O109" s="273">
        <f t="shared" si="78"/>
        <v>46.958364699999997</v>
      </c>
      <c r="P109" s="273">
        <f t="shared" si="78"/>
        <v>72.409149270000043</v>
      </c>
      <c r="Q109" s="275"/>
      <c r="R109" s="275"/>
      <c r="S109" s="276"/>
      <c r="T109" s="273">
        <f t="shared" ref="T109:Z109" si="79">T105-T106-T107-T108</f>
        <v>78.566357679999982</v>
      </c>
      <c r="U109" s="273">
        <f t="shared" si="79"/>
        <v>71.29108755999998</v>
      </c>
      <c r="V109" s="273">
        <f t="shared" si="79"/>
        <v>65.033950719999993</v>
      </c>
      <c r="W109" s="273">
        <f t="shared" si="79"/>
        <v>53.170428709999996</v>
      </c>
      <c r="X109" s="273">
        <f t="shared" si="79"/>
        <v>59.840837700000016</v>
      </c>
      <c r="Y109" s="273">
        <f t="shared" si="79"/>
        <v>57.511216789999999</v>
      </c>
      <c r="Z109" s="273">
        <f t="shared" si="79"/>
        <v>55.490973350000004</v>
      </c>
      <c r="AA109" s="273"/>
      <c r="AB109" s="273"/>
      <c r="AC109" s="273"/>
      <c r="AD109" s="273"/>
      <c r="AE109" s="273"/>
      <c r="AF109" s="273"/>
      <c r="AG109" s="275"/>
      <c r="AH109" s="275"/>
      <c r="AI109" s="278">
        <f t="shared" si="76"/>
        <v>-3.360704826357519</v>
      </c>
      <c r="AJ109" s="278">
        <f t="shared" si="71"/>
        <v>12.142037410282569</v>
      </c>
      <c r="AK109" s="278">
        <f t="shared" si="71"/>
        <v>-12.590676643813159</v>
      </c>
      <c r="AL109" s="278">
        <f t="shared" si="71"/>
        <v>16.142775709513057</v>
      </c>
      <c r="AM109" s="278">
        <f t="shared" si="71"/>
        <v>13.468958101768003</v>
      </c>
      <c r="AN109" s="278">
        <f t="shared" si="71"/>
        <v>-20.610173998893089</v>
      </c>
      <c r="AO109" s="278">
        <f t="shared" si="71"/>
        <v>-12.313673601476493</v>
      </c>
      <c r="AP109" s="290"/>
      <c r="AQ109" s="290"/>
      <c r="AR109" s="290"/>
      <c r="AS109" s="290"/>
      <c r="AT109" s="290"/>
      <c r="AU109" s="163"/>
      <c r="AV109" s="300">
        <f t="shared" si="73"/>
        <v>453.51521486999997</v>
      </c>
      <c r="AW109" s="300">
        <f t="shared" si="74"/>
        <v>440.90485250999996</v>
      </c>
      <c r="AX109" s="278">
        <f t="shared" si="75"/>
        <v>-2.7805819841380086</v>
      </c>
    </row>
    <row r="110" spans="3:52" ht="9" customHeight="1">
      <c r="C110" s="230"/>
      <c r="D110" s="230"/>
      <c r="E110" s="230"/>
      <c r="F110" s="230"/>
      <c r="G110" s="230"/>
      <c r="H110" s="230"/>
      <c r="I110" s="230"/>
      <c r="J110" s="230"/>
      <c r="K110" s="230"/>
      <c r="L110" s="230"/>
      <c r="M110" s="230"/>
      <c r="N110" s="230"/>
      <c r="O110" s="230"/>
      <c r="P110" s="230"/>
      <c r="Q110" s="230"/>
      <c r="R110" s="230"/>
      <c r="S110" s="160"/>
      <c r="T110" s="191"/>
      <c r="U110" s="191"/>
      <c r="V110" s="191"/>
      <c r="W110" s="191"/>
      <c r="X110" s="191"/>
      <c r="Y110" s="260"/>
      <c r="Z110" s="260"/>
      <c r="AA110" s="184"/>
      <c r="AB110" s="184"/>
      <c r="AC110" s="184"/>
      <c r="AD110" s="184"/>
      <c r="AE110" s="184"/>
      <c r="AF110" s="184"/>
      <c r="AG110" s="168"/>
      <c r="AH110" s="168"/>
      <c r="AI110" s="182"/>
      <c r="AJ110" s="182"/>
      <c r="AK110" s="182"/>
      <c r="AL110" s="182"/>
      <c r="AM110" s="182"/>
      <c r="AN110" s="182"/>
      <c r="AO110" s="182"/>
      <c r="AP110" s="182"/>
      <c r="AQ110" s="182"/>
      <c r="AR110" s="182"/>
      <c r="AS110" s="182"/>
      <c r="AT110" s="182"/>
      <c r="AU110" s="182"/>
      <c r="AV110" s="182"/>
      <c r="AW110" s="262"/>
      <c r="AX110" s="182"/>
    </row>
    <row r="111" spans="3:52" ht="18" customHeight="1">
      <c r="C111" s="188" t="s">
        <v>71</v>
      </c>
      <c r="D111" s="174"/>
      <c r="E111" s="174"/>
      <c r="F111" s="174"/>
      <c r="G111" s="174"/>
      <c r="H111" s="174"/>
      <c r="I111" s="175"/>
      <c r="J111" s="175"/>
      <c r="K111" s="175"/>
      <c r="L111" s="175"/>
      <c r="M111" s="175"/>
      <c r="N111" s="175"/>
      <c r="O111" s="176"/>
      <c r="P111" s="176"/>
      <c r="Q111" s="176"/>
      <c r="R111" s="176"/>
      <c r="S111" s="176"/>
      <c r="T111" s="243"/>
      <c r="U111" s="243"/>
      <c r="V111" s="243"/>
      <c r="W111" s="243"/>
      <c r="X111" s="177"/>
      <c r="Y111" s="176"/>
      <c r="Z111" s="176"/>
      <c r="AA111" s="176"/>
      <c r="AB111" s="176"/>
      <c r="AC111" s="176"/>
      <c r="AD111" s="176"/>
      <c r="AE111" s="176"/>
      <c r="AF111" s="176"/>
      <c r="AG111" s="176"/>
      <c r="AH111" s="176"/>
      <c r="AI111" s="178"/>
      <c r="AJ111" s="178"/>
      <c r="AK111" s="178"/>
      <c r="AL111" s="178"/>
      <c r="AM111" s="178"/>
      <c r="AN111" s="178"/>
      <c r="AO111" s="178"/>
      <c r="AP111" s="178"/>
      <c r="AQ111" s="181"/>
      <c r="AR111" s="181"/>
      <c r="AS111" s="181"/>
      <c r="AT111" s="181"/>
      <c r="AU111" s="163"/>
      <c r="AV111" s="438" t="s">
        <v>245</v>
      </c>
      <c r="AW111" s="439"/>
      <c r="AX111" s="292" t="s">
        <v>0</v>
      </c>
    </row>
    <row r="112" spans="3:52">
      <c r="C112" s="305" t="s">
        <v>26</v>
      </c>
      <c r="D112" s="370" t="s">
        <v>23</v>
      </c>
      <c r="E112" s="314">
        <f>INDEX([12]resumen!$U$43:$Z$54,MATCH(E18,[12]resumen!$A$5:$A$16,0),MATCH($E$14,[12]resumen!$B$4:$G$4,0))</f>
        <v>778483.78834999993</v>
      </c>
      <c r="F112" s="314">
        <f>INDEX([12]resumen!$U$43:$Z$54,MATCH(F18,[12]resumen!$A$5:$A$16,0),MATCH($E$14,[12]resumen!$B$4:$G$4,0))</f>
        <v>697894.87844999996</v>
      </c>
      <c r="G112" s="314">
        <f>INDEX([12]resumen!$U$43:$Z$54,MATCH(G18,[12]resumen!$A$5:$A$16,0),MATCH($E$14,[12]resumen!$B$4:$G$4,0))</f>
        <v>806675.64</v>
      </c>
      <c r="H112" s="314">
        <f>INDEX([12]resumen!$U$43:$Z$54,MATCH(H18,[12]resumen!$A$5:$A$16,0),MATCH($E$14,[12]resumen!$B$4:$G$4,0))</f>
        <v>804626.13065999979</v>
      </c>
      <c r="I112" s="314">
        <f>INDEX([12]resumen!$U$43:$Z$54,MATCH(I18,[12]resumen!$A$5:$A$16,0),MATCH($E$14,[12]resumen!$B$4:$G$4,0))</f>
        <v>825974.70739000011</v>
      </c>
      <c r="J112" s="314">
        <f>INDEX([12]resumen!$U$43:$Z$54,MATCH(J18,[12]resumen!$A$5:$A$16,0),MATCH($E$14,[12]resumen!$B$4:$G$4,0))</f>
        <v>809558.60385000019</v>
      </c>
      <c r="K112" s="314">
        <f>INDEX([12]resumen!$U$43:$Z$54,MATCH(K18,[12]resumen!$A$5:$A$16,0),MATCH($E$14,[12]resumen!$B$4:$G$4,0))</f>
        <v>843440.11</v>
      </c>
      <c r="L112" s="314">
        <f>INDEX([12]resumen!$U$43:$Z$54,MATCH(L18,[12]resumen!$A$5:$A$16,0),MATCH($E$14,[12]resumen!$B$4:$G$4,0))</f>
        <v>844077.67999999993</v>
      </c>
      <c r="M112" s="314">
        <f>INDEX([12]resumen!$U$43:$Z$54,MATCH(M18,[12]resumen!$A$5:$A$16,0),MATCH($E$14,[12]resumen!$B$4:$G$4,0))</f>
        <v>816978.1712000001</v>
      </c>
      <c r="N112" s="314">
        <f>INDEX([12]resumen!$U$43:$Z$54,MATCH(N18,[12]resumen!$A$5:$A$16,0),MATCH($E$14,[12]resumen!$B$4:$G$4,0))</f>
        <v>827482.31999999983</v>
      </c>
      <c r="O112" s="314">
        <f>INDEX([12]resumen!$U$43:$Z$54,MATCH(O18,[12]resumen!$A$5:$A$16,0),MATCH($E$14,[12]resumen!$B$4:$G$4,0))</f>
        <v>755504.25225999998</v>
      </c>
      <c r="P112" s="314">
        <f>INDEX([12]resumen!$U$43:$Z$54,MATCH(P18,[12]resumen!$A$5:$A$16,0),MATCH($E$14,[12]resumen!$B$4:$G$4,0))</f>
        <v>855899.62280000013</v>
      </c>
      <c r="Q112" s="315"/>
      <c r="R112" s="296"/>
      <c r="S112" s="308"/>
      <c r="T112" s="295" t="e">
        <f>INDEX([12]resumen!$U$43:$Z$54,MATCH(T18,[12]resumen!$A$5:$A$16,0),MATCH($T$14,[12]resumen!$B$4:$G$4,0))</f>
        <v>#N/A</v>
      </c>
      <c r="U112" s="295" t="e">
        <f>INDEX([12]resumen!$U$43:$Z$54,MATCH(U18,[12]resumen!$A$5:$A$16,0),MATCH($T$14,[12]resumen!$B$4:$G$4,0))</f>
        <v>#N/A</v>
      </c>
      <c r="V112" s="295" t="e">
        <f>INDEX([12]resumen!$U$43:$Z$54,MATCH(V18,[12]resumen!$A$5:$A$16,0),MATCH($T$14,[12]resumen!$B$4:$G$4,0))</f>
        <v>#N/A</v>
      </c>
      <c r="W112" s="295" t="e">
        <f>INDEX([12]resumen!$U$43:$Z$54,MATCH(W18,[12]resumen!$A$5:$A$16,0),MATCH($T$14,[12]resumen!$B$4:$G$4,0))</f>
        <v>#N/A</v>
      </c>
      <c r="X112" s="295" t="e">
        <f>INDEX([12]resumen!$U$43:$Z$54,MATCH(X18,[12]resumen!$A$5:$A$16,0),MATCH($T$14,[12]resumen!$B$4:$G$4,0))</f>
        <v>#N/A</v>
      </c>
      <c r="Y112" s="295" t="e">
        <f>INDEX([12]resumen!$U$43:$Z$54,MATCH(Y18,[12]resumen!$A$5:$A$16,0),MATCH($T$14,[12]resumen!$B$4:$G$4,0))</f>
        <v>#N/A</v>
      </c>
      <c r="Z112" s="295" t="e">
        <f>INDEX([12]resumen!$U$43:$Z$54,MATCH(Z18,[12]resumen!$A$5:$A$16,0),MATCH($T$14,[12]resumen!$B$4:$G$4,0))</f>
        <v>#N/A</v>
      </c>
      <c r="AA112" s="314" t="e">
        <f>INDEX([12]resumen!$U$5:$Z$16,MATCH(AA18,[12]resumen!$A$5:$A$16,0),MATCH($T$14,[12]resumen!$B$4:$G$4,0))</f>
        <v>#N/A</v>
      </c>
      <c r="AB112" s="314" t="e">
        <f>INDEX([12]resumen!$U$5:$Z$16,MATCH(AB18,[12]resumen!$A$5:$A$16,0),MATCH($T$14,[12]resumen!$B$4:$G$4,0))</f>
        <v>#N/A</v>
      </c>
      <c r="AC112" s="314" t="e">
        <f>INDEX([12]resumen!$U$5:$Z$16,MATCH(AC18,[12]resumen!$A$5:$A$16,0),MATCH($T$14,[12]resumen!$B$4:$G$4,0))</f>
        <v>#N/A</v>
      </c>
      <c r="AD112" s="314" t="e">
        <f>INDEX([12]resumen!$U$5:$Z$16,MATCH(AD18,[12]resumen!$A$5:$A$16,0),MATCH($T$14,[12]resumen!$B$4:$G$4,0))</f>
        <v>#N/A</v>
      </c>
      <c r="AE112" s="314" t="e">
        <f>INDEX([12]resumen!$U$5:$Z$16,MATCH(AE18,[12]resumen!$A$5:$A$16,0),MATCH($T$14,[12]resumen!$B$4:$G$4,0))</f>
        <v>#N/A</v>
      </c>
      <c r="AF112" s="296"/>
      <c r="AG112" s="296"/>
      <c r="AH112" s="308"/>
      <c r="AI112" s="297" t="str">
        <f>IFERROR(((T112/E112)-1)*100,"ND")</f>
        <v>ND</v>
      </c>
      <c r="AJ112" s="309" t="str">
        <f t="shared" ref="AJ112:AT115" si="80">IFERROR(((U112/F112)-1)*100,"NA")</f>
        <v>NA</v>
      </c>
      <c r="AK112" s="309" t="str">
        <f t="shared" si="80"/>
        <v>NA</v>
      </c>
      <c r="AL112" s="309" t="str">
        <f t="shared" si="80"/>
        <v>NA</v>
      </c>
      <c r="AM112" s="269" t="str">
        <f t="shared" si="80"/>
        <v>NA</v>
      </c>
      <c r="AN112" s="297" t="str">
        <f t="shared" ref="AN112:AO115" si="81">IFERROR(((Y112/J112)-1)*100,"ND")</f>
        <v>ND</v>
      </c>
      <c r="AO112" s="269" t="str">
        <f>IFERROR(((Z112/K112)-1)*100,"ND")</f>
        <v>ND</v>
      </c>
      <c r="AP112" s="309" t="str">
        <f t="shared" si="80"/>
        <v>NA</v>
      </c>
      <c r="AQ112" s="309" t="str">
        <f t="shared" si="80"/>
        <v>NA</v>
      </c>
      <c r="AR112" s="309" t="str">
        <f t="shared" si="80"/>
        <v>NA</v>
      </c>
      <c r="AS112" s="309" t="str">
        <f t="shared" si="80"/>
        <v>NA</v>
      </c>
      <c r="AT112" s="309" t="str">
        <f t="shared" si="80"/>
        <v>NA</v>
      </c>
      <c r="AU112" s="163"/>
      <c r="AV112" s="329">
        <f>SUM(E112:K112)</f>
        <v>5566653.8587000007</v>
      </c>
      <c r="AW112" s="299" t="e">
        <f>SUM(T112:AE112)</f>
        <v>#N/A</v>
      </c>
      <c r="AX112" s="297" t="str">
        <f t="shared" ref="AX112:AX115" si="82">IFERROR(((AW112/AV112)-1)*100,"ND")</f>
        <v>ND</v>
      </c>
    </row>
    <row r="113" spans="3:52" ht="15.75" customHeight="1">
      <c r="C113" s="330" t="s">
        <v>22</v>
      </c>
      <c r="D113" s="369" t="s">
        <v>25</v>
      </c>
      <c r="E113" s="277">
        <f>INDEX([12]resumen!$AL$43:$AQ$54,MATCH(E18,[12]resumen!$A$5:$A$16,0),MATCH($E$14,[12]resumen!$B$4:$G$4,0))</f>
        <v>831971.26817579998</v>
      </c>
      <c r="F113" s="277">
        <f>INDEX([12]resumen!$AL$43:$AQ$54,MATCH(F18,[12]resumen!$A$5:$A$16,0),MATCH($E$14,[12]resumen!$B$4:$G$4,0))</f>
        <v>731717.16119999997</v>
      </c>
      <c r="G113" s="277">
        <f>INDEX([12]resumen!$AL$43:$AQ$54,MATCH(G18,[12]resumen!$A$5:$A$16,0),MATCH($E$14,[12]resumen!$B$4:$G$4,0))</f>
        <v>840796.23629999999</v>
      </c>
      <c r="H113" s="277">
        <f>INDEX([12]resumen!$AL$43:$AQ$54,MATCH(H18,[12]resumen!$A$5:$A$16,0),MATCH($E$14,[12]resumen!$B$4:$G$4,0))</f>
        <v>838900.9598999999</v>
      </c>
      <c r="I113" s="277">
        <f>INDEX([12]resumen!$AL$43:$AQ$54,MATCH(I18,[12]resumen!$A$5:$A$16,0),MATCH($E$14,[12]resumen!$B$4:$G$4,0))</f>
        <v>866106.89119999984</v>
      </c>
      <c r="J113" s="277">
        <f>INDEX([12]resumen!$AL$43:$AQ$54,MATCH(J18,[12]resumen!$A$5:$A$16,0),MATCH($E$14,[12]resumen!$B$4:$G$4,0))</f>
        <v>861733.41700000013</v>
      </c>
      <c r="K113" s="277">
        <f>INDEX([12]resumen!$AL$43:$AQ$54,MATCH(K18,[12]resumen!$A$5:$A$16,0),MATCH($E$14,[12]resumen!$B$4:$G$4,0))</f>
        <v>894455.6451999998</v>
      </c>
      <c r="L113" s="277">
        <f>INDEX([12]resumen!$AL$43:$AQ$54,MATCH(L18,[12]resumen!$A$5:$A$16,0),MATCH($E$14,[12]resumen!$B$4:$G$4,0))</f>
        <v>883748.97389999998</v>
      </c>
      <c r="M113" s="277">
        <f>INDEX([12]resumen!$AL$43:$AQ$54,MATCH(M18,[12]resumen!$A$5:$A$16,0),MATCH($E$14,[12]resumen!$B$4:$G$4,0))</f>
        <v>862748.82630000007</v>
      </c>
      <c r="N113" s="277">
        <f>INDEX([12]resumen!$AL$43:$AQ$54,MATCH(N18,[12]resumen!$A$5:$A$16,0),MATCH($E$14,[12]resumen!$B$4:$G$4,0))</f>
        <v>878781.56990000012</v>
      </c>
      <c r="O113" s="277">
        <f>INDEX([12]resumen!$AL$43:$AQ$54,MATCH(O18,[12]resumen!$A$5:$A$16,0),MATCH($E$14,[12]resumen!$B$4:$G$4,0))</f>
        <v>799339.06390000007</v>
      </c>
      <c r="P113" s="277">
        <f>INDEX([12]resumen!$AL$43:$AQ$54,MATCH(P18,[12]resumen!$A$5:$A$16,0),MATCH($E$14,[12]resumen!$B$4:$G$4,0))</f>
        <v>907838.64119999995</v>
      </c>
      <c r="Q113" s="281"/>
      <c r="R113" s="275"/>
      <c r="S113" s="276"/>
      <c r="T113" s="287" t="e">
        <f>INDEX([12]resumen!$AL$43:$AQ$54,MATCH(T18,[12]resumen!$A$5:$A$16,0),MATCH($T$14,[12]resumen!$B$4:$G$4,0))</f>
        <v>#N/A</v>
      </c>
      <c r="U113" s="287" t="e">
        <f>INDEX([12]resumen!$AL$43:$AQ$54,MATCH(U18,[12]resumen!$A$5:$A$16,0),MATCH($T$14,[12]resumen!$B$4:$G$4,0))</f>
        <v>#N/A</v>
      </c>
      <c r="V113" s="287" t="e">
        <f>INDEX([12]resumen!$AL$43:$AQ$54,MATCH(V18,[12]resumen!$A$5:$A$16,0),MATCH($T$14,[12]resumen!$B$4:$G$4,0))</f>
        <v>#N/A</v>
      </c>
      <c r="W113" s="287" t="e">
        <f>INDEX([12]resumen!$AL$43:$AQ$54,MATCH(W18,[12]resumen!$A$5:$A$16,0),MATCH($T$14,[12]resumen!$B$4:$G$4,0))</f>
        <v>#N/A</v>
      </c>
      <c r="X113" s="287" t="e">
        <f>INDEX([12]resumen!$AL$43:$AQ$54,MATCH(X18,[12]resumen!$A$5:$A$16,0),MATCH($T$14,[12]resumen!$B$4:$G$4,0))</f>
        <v>#N/A</v>
      </c>
      <c r="Y113" s="287" t="e">
        <f>INDEX([12]resumen!$AL$43:$AQ$54,MATCH(Y18,[12]resumen!$A$5:$A$16,0),MATCH($T$14,[12]resumen!$B$4:$G$4,0))</f>
        <v>#N/A</v>
      </c>
      <c r="Z113" s="287" t="e">
        <f>INDEX([12]resumen!$AL$43:$AQ$54,MATCH(Z18,[12]resumen!$A$5:$A$16,0),MATCH($T$14,[12]resumen!$B$4:$G$4,0))</f>
        <v>#N/A</v>
      </c>
      <c r="AA113" s="277" t="e">
        <f>INDEX([12]resumen!$AD$5:$AI$16,MATCH(AA18,[12]resumen!$A$5:$A$16,0),MATCH($T$14,[12]resumen!$B$4:$G$4,0))</f>
        <v>#N/A</v>
      </c>
      <c r="AB113" s="277" t="e">
        <f>INDEX([12]resumen!$AD$5:$AI$16,MATCH(AB18,[12]resumen!$A$5:$A$16,0),MATCH($T$14,[12]resumen!$B$4:$G$4,0))</f>
        <v>#N/A</v>
      </c>
      <c r="AC113" s="277" t="e">
        <f>INDEX([12]resumen!$AD$5:$AI$16,MATCH(AC18,[12]resumen!$A$5:$A$16,0),MATCH($T$14,[12]resumen!$B$4:$G$4,0))</f>
        <v>#N/A</v>
      </c>
      <c r="AD113" s="277" t="e">
        <f>INDEX([12]resumen!$AD$5:$AI$16,MATCH(AD18,[12]resumen!$A$5:$A$16,0),MATCH($T$14,[12]resumen!$B$4:$G$4,0))</f>
        <v>#N/A</v>
      </c>
      <c r="AE113" s="277" t="e">
        <f>INDEX([12]resumen!$AD$5:$AI$16,MATCH(AE18,[12]resumen!$A$5:$A$16,0),MATCH($T$14,[12]resumen!$B$4:$G$4,0))</f>
        <v>#N/A</v>
      </c>
      <c r="AF113" s="275"/>
      <c r="AG113" s="275"/>
      <c r="AH113" s="276"/>
      <c r="AI113" s="278" t="str">
        <f>IFERROR(((T113/E113)-1)*100,"ND")</f>
        <v>ND</v>
      </c>
      <c r="AJ113" s="279" t="str">
        <f t="shared" si="80"/>
        <v>NA</v>
      </c>
      <c r="AK113" s="279" t="str">
        <f t="shared" si="80"/>
        <v>NA</v>
      </c>
      <c r="AL113" s="279" t="str">
        <f t="shared" si="80"/>
        <v>NA</v>
      </c>
      <c r="AM113" s="278" t="str">
        <f t="shared" si="80"/>
        <v>NA</v>
      </c>
      <c r="AN113" s="278" t="str">
        <f t="shared" si="81"/>
        <v>ND</v>
      </c>
      <c r="AO113" s="278" t="str">
        <f t="shared" si="81"/>
        <v>ND</v>
      </c>
      <c r="AP113" s="279" t="str">
        <f t="shared" si="80"/>
        <v>NA</v>
      </c>
      <c r="AQ113" s="279" t="str">
        <f t="shared" si="80"/>
        <v>NA</v>
      </c>
      <c r="AR113" s="279" t="str">
        <f t="shared" si="80"/>
        <v>NA</v>
      </c>
      <c r="AS113" s="279" t="str">
        <f t="shared" si="80"/>
        <v>NA</v>
      </c>
      <c r="AT113" s="279" t="str">
        <f t="shared" si="80"/>
        <v>NA</v>
      </c>
      <c r="AU113" s="163"/>
      <c r="AV113" s="329">
        <f t="shared" ref="AV113:AV115" si="83">SUM(E113:K113)</f>
        <v>5865681.5789757995</v>
      </c>
      <c r="AW113" s="299" t="e">
        <f t="shared" ref="AW113:AW115" si="84">SUM(T113:AE113)</f>
        <v>#N/A</v>
      </c>
      <c r="AX113" s="278" t="str">
        <f t="shared" si="82"/>
        <v>ND</v>
      </c>
    </row>
    <row r="114" spans="3:52">
      <c r="C114" s="272" t="s">
        <v>24</v>
      </c>
      <c r="D114" s="369" t="s">
        <v>25</v>
      </c>
      <c r="E114" s="277">
        <f>INDEX([12]resumen!$M$63:$R$74,MATCH(E18,[12]resumen!$A$5:$A$16,0),MATCH($E$14,[12]resumen!$B$4:$G$4,0))</f>
        <v>434</v>
      </c>
      <c r="F114" s="277">
        <f>INDEX([12]resumen!$M$63:$R$74,MATCH(F18,[12]resumen!$A$5:$A$16,0),MATCH($E$14,[12]resumen!$B$4:$G$4,0))</f>
        <v>5800.2</v>
      </c>
      <c r="G114" s="277">
        <f>INDEX([12]resumen!$M$63:$R$74,MATCH(G18,[12]resumen!$A$5:$A$16,0),MATCH($E$14,[12]resumen!$B$4:$G$4,0))</f>
        <v>5074.8999999999996</v>
      </c>
      <c r="H114" s="277">
        <f>INDEX([12]resumen!$M$63:$R$74,MATCH(H18,[12]resumen!$A$5:$A$16,0),MATCH($E$14,[12]resumen!$B$4:$G$4,0))</f>
        <v>0</v>
      </c>
      <c r="I114" s="277">
        <f>INDEX([12]resumen!$M$63:$R$74,MATCH(I18,[12]resumen!$A$5:$A$16,0),MATCH($E$14,[12]resumen!$B$4:$G$4,0))</f>
        <v>2774</v>
      </c>
      <c r="J114" s="277">
        <f>INDEX([12]resumen!$M$63:$R$74,MATCH(J18,[12]resumen!$A$5:$A$16,0),MATCH($E$14,[12]resumen!$B$4:$G$4,0))</f>
        <v>3012.4</v>
      </c>
      <c r="K114" s="277">
        <f>INDEX([12]resumen!$M$63:$R$74,MATCH(K18,[12]resumen!$A$5:$A$16,0),MATCH($E$14,[12]resumen!$B$4:$G$4,0))</f>
        <v>13</v>
      </c>
      <c r="L114" s="277">
        <f>INDEX([12]resumen!$M$63:$R$74,MATCH(L18,[12]resumen!$A$5:$A$16,0),MATCH($E$14,[12]resumen!$B$4:$G$4,0))</f>
        <v>0</v>
      </c>
      <c r="M114" s="277">
        <f>INDEX([12]resumen!$M$63:$R$74,MATCH(M18,[12]resumen!$A$5:$A$16,0),MATCH($E$14,[12]resumen!$B$4:$G$4,0))</f>
        <v>0</v>
      </c>
      <c r="N114" s="277">
        <f>INDEX([12]resumen!$M$63:$R$74,MATCH(N18,[12]resumen!$A$5:$A$16,0),MATCH($E$14,[12]resumen!$B$4:$G$4,0))</f>
        <v>0</v>
      </c>
      <c r="O114" s="277">
        <f>INDEX([12]resumen!$M$63:$R$74,MATCH(O18,[12]resumen!$A$5:$A$16,0),MATCH($E$14,[12]resumen!$B$4:$G$4,0))</f>
        <v>0</v>
      </c>
      <c r="P114" s="277">
        <f>INDEX([12]resumen!$M$63:$R$74,MATCH(P18,[12]resumen!$A$5:$A$16,0),MATCH($E$14,[12]resumen!$B$4:$G$4,0))</f>
        <v>0</v>
      </c>
      <c r="Q114" s="281"/>
      <c r="R114" s="275"/>
      <c r="S114" s="276"/>
      <c r="T114" s="287" t="e">
        <f>INDEX([12]resumen!$M$63:$R$74,MATCH(T18,[12]resumen!$A$5:$A$16,0),MATCH($T$14,[12]resumen!$B$4:$G$4,0))</f>
        <v>#N/A</v>
      </c>
      <c r="U114" s="287" t="e">
        <f>INDEX([12]resumen!$M$63:$R$74,MATCH(U18,[12]resumen!$A$5:$A$16,0),MATCH($T$14,[12]resumen!$B$4:$G$4,0))</f>
        <v>#N/A</v>
      </c>
      <c r="V114" s="287" t="e">
        <f>INDEX([12]resumen!$M$63:$R$74,MATCH(V18,[12]resumen!$A$5:$A$16,0),MATCH($T$14,[12]resumen!$B$4:$G$4,0))</f>
        <v>#N/A</v>
      </c>
      <c r="W114" s="287" t="e">
        <f>INDEX([12]resumen!$M$63:$R$74,MATCH(W18,[12]resumen!$A$5:$A$16,0),MATCH($T$14,[12]resumen!$B$4:$G$4,0))</f>
        <v>#N/A</v>
      </c>
      <c r="X114" s="287" t="e">
        <f>INDEX([12]resumen!$M$63:$R$74,MATCH(X18,[12]resumen!$A$5:$A$16,0),MATCH($T$14,[12]resumen!$B$4:$G$4,0))</f>
        <v>#N/A</v>
      </c>
      <c r="Y114" s="287" t="e">
        <f>INDEX([12]resumen!$M$63:$R$74,MATCH(Y18,[12]resumen!$A$5:$A$16,0),MATCH($T$14,[12]resumen!$B$4:$G$4,0))</f>
        <v>#N/A</v>
      </c>
      <c r="Z114" s="287" t="e">
        <f>INDEX([12]resumen!$M$63:$R$74,MATCH(Z18,[12]resumen!$A$5:$A$16,0),MATCH($T$14,[12]resumen!$B$4:$G$4,0))</f>
        <v>#N/A</v>
      </c>
      <c r="AA114" s="277" t="e">
        <f>INDEX([12]resumen!$M$63:$R$74,MATCH(AA18,[12]resumen!$A$5:$A$16,0),MATCH($T$14,[12]resumen!$B$4:$G$4,0))</f>
        <v>#N/A</v>
      </c>
      <c r="AB114" s="277" t="e">
        <f>INDEX([12]resumen!$M$63:$R$74,MATCH(AB18,[12]resumen!$A$5:$A$16,0),MATCH($T$14,[12]resumen!$B$4:$G$4,0))</f>
        <v>#N/A</v>
      </c>
      <c r="AC114" s="277" t="e">
        <f>INDEX([12]resumen!$M$63:$R$74,MATCH(AC18,[12]resumen!$A$5:$A$16,0),MATCH($T$14,[12]resumen!$B$4:$G$4,0))</f>
        <v>#N/A</v>
      </c>
      <c r="AD114" s="277" t="e">
        <f>INDEX([12]resumen!$M$63:$R$74,MATCH(AD18,[12]resumen!$A$5:$A$16,0),MATCH($T$14,[12]resumen!$B$4:$G$4,0))</f>
        <v>#N/A</v>
      </c>
      <c r="AE114" s="277" t="e">
        <f>INDEX([12]resumen!$M$63:$R$74,MATCH(AE18,[12]resumen!$A$5:$A$16,0),MATCH($T$14,[12]resumen!$B$4:$G$4,0))</f>
        <v>#N/A</v>
      </c>
      <c r="AF114" s="275"/>
      <c r="AG114" s="275"/>
      <c r="AH114" s="276"/>
      <c r="AI114" s="278" t="str">
        <f>IFERROR(((T114/E114)-1)*100,"ND")</f>
        <v>ND</v>
      </c>
      <c r="AJ114" s="279">
        <v>100</v>
      </c>
      <c r="AK114" s="279">
        <v>100</v>
      </c>
      <c r="AL114" s="279">
        <v>100</v>
      </c>
      <c r="AM114" s="278" t="str">
        <f t="shared" si="80"/>
        <v>NA</v>
      </c>
      <c r="AN114" s="278" t="str">
        <f t="shared" si="81"/>
        <v>ND</v>
      </c>
      <c r="AO114" s="278" t="str">
        <f t="shared" si="81"/>
        <v>ND</v>
      </c>
      <c r="AP114" s="279" t="str">
        <f t="shared" si="80"/>
        <v>NA</v>
      </c>
      <c r="AQ114" s="279" t="str">
        <f t="shared" si="80"/>
        <v>NA</v>
      </c>
      <c r="AR114" s="279" t="str">
        <f t="shared" si="80"/>
        <v>NA</v>
      </c>
      <c r="AS114" s="279" t="str">
        <f t="shared" si="80"/>
        <v>NA</v>
      </c>
      <c r="AT114" s="279" t="str">
        <f t="shared" si="80"/>
        <v>NA</v>
      </c>
      <c r="AU114" s="163"/>
      <c r="AV114" s="329">
        <f>SUM(E114:K114)-1</f>
        <v>17107.5</v>
      </c>
      <c r="AW114" s="299" t="e">
        <f t="shared" si="84"/>
        <v>#N/A</v>
      </c>
      <c r="AX114" s="278" t="str">
        <f t="shared" si="82"/>
        <v>ND</v>
      </c>
    </row>
    <row r="115" spans="3:52">
      <c r="C115" s="272" t="s">
        <v>27</v>
      </c>
      <c r="D115" s="369" t="s">
        <v>28</v>
      </c>
      <c r="E115" s="277">
        <f>INDEX([12]resumen!$B$5:$G$16,MATCH(E18,[12]resumen!$A$5:$A$16,0),MATCH($E$14,[12]resumen!$B$4:$G$4,0))</f>
        <v>8491791.5</v>
      </c>
      <c r="F115" s="277">
        <f>INDEX([12]resumen!$B$5:$G$16,MATCH(F18,[12]resumen!$A$5:$A$16,0),MATCH($E$14,[12]resumen!$B$4:$G$4,0))</f>
        <v>8472180</v>
      </c>
      <c r="G115" s="277">
        <f>INDEX([12]resumen!$B$5:$G$16,MATCH(G18,[12]resumen!$A$5:$A$16,0),MATCH($E$14,[12]resumen!$B$4:$G$4,0))</f>
        <v>8705392</v>
      </c>
      <c r="H115" s="277">
        <f>INDEX([12]resumen!$B$5:$G$16,MATCH(H18,[12]resumen!$A$5:$A$16,0),MATCH($E$14,[12]resumen!$B$4:$G$4,0))</f>
        <v>8773314</v>
      </c>
      <c r="I115" s="277">
        <f>INDEX([12]resumen!$B$5:$G$16,MATCH(I18,[12]resumen!$A$5:$A$16,0),MATCH($E$14,[12]resumen!$B$4:$G$4,0))</f>
        <v>8508434</v>
      </c>
      <c r="J115" s="277">
        <f>INDEX([12]resumen!$B$5:$G$16,MATCH(J18,[12]resumen!$A$5:$A$16,0),MATCH($E$14,[12]resumen!$B$4:$G$4,0))</f>
        <v>8582387.5</v>
      </c>
      <c r="K115" s="277">
        <f>INDEX([12]resumen!$B$5:$G$16,MATCH(K18,[12]resumen!$A$5:$A$16,0),MATCH($E$14,[12]resumen!$B$4:$G$4,0))</f>
        <v>8593864.5</v>
      </c>
      <c r="L115" s="277">
        <f>INDEX([12]resumen!$B$5:$G$16,MATCH(L18,[12]resumen!$A$5:$A$16,0),MATCH($E$14,[12]resumen!$B$4:$G$4,0))</f>
        <v>8630296</v>
      </c>
      <c r="M115" s="277">
        <f>INDEX([12]resumen!$B$5:$G$16,MATCH(M18,[12]resumen!$A$5:$A$16,0),MATCH($E$14,[12]resumen!$B$4:$G$4,0))</f>
        <v>8656708.5</v>
      </c>
      <c r="N115" s="277">
        <f>INDEX([12]resumen!$B$5:$G$16,MATCH(N18,[12]resumen!$A$5:$A$16,0),MATCH($E$14,[12]resumen!$B$4:$G$4,0))</f>
        <v>8678195.5</v>
      </c>
      <c r="O115" s="277">
        <f>INDEX([12]resumen!$B$5:$G$16,MATCH(O18,[12]resumen!$A$5:$A$16,0),MATCH($E$14,[12]resumen!$B$4:$G$4,0))</f>
        <v>8635639</v>
      </c>
      <c r="P115" s="277">
        <f>INDEX([12]resumen!$B$5:$G$16,MATCH(P18,[12]resumen!$A$5:$A$16,0),MATCH($E$14,[12]resumen!$B$4:$G$4,0))</f>
        <v>8732330.5</v>
      </c>
      <c r="Q115" s="331"/>
      <c r="R115" s="275"/>
      <c r="S115" s="276"/>
      <c r="T115" s="332" t="e">
        <f>INDEX([12]resumen!$B$5:$G$16,MATCH(T18,[12]resumen!$A$5:$A$16,0),MATCH($T$14,[12]resumen!$B$4:$G$4,0))</f>
        <v>#N/A</v>
      </c>
      <c r="U115" s="332" t="e">
        <f>INDEX([12]resumen!$B$5:$G$16,MATCH(U18,[12]resumen!$A$5:$A$16,0),MATCH($T$14,[12]resumen!$B$4:$G$4,0))</f>
        <v>#N/A</v>
      </c>
      <c r="V115" s="332" t="e">
        <f>INDEX([12]resumen!$B$5:$G$16,MATCH(V18,[12]resumen!$A$5:$A$16,0),MATCH($T$14,[12]resumen!$B$4:$G$4,0))</f>
        <v>#N/A</v>
      </c>
      <c r="W115" s="332" t="e">
        <f>INDEX([12]resumen!$B$5:$G$16,MATCH(W18,[12]resumen!$A$5:$A$16,0),MATCH($T$14,[12]resumen!$B$4:$G$4,0))</f>
        <v>#N/A</v>
      </c>
      <c r="X115" s="332" t="e">
        <f>INDEX([12]resumen!$B$5:$G$16,MATCH(X18,[12]resumen!$A$5:$A$16,0),MATCH($T$14,[12]resumen!$B$4:$G$4,0))</f>
        <v>#N/A</v>
      </c>
      <c r="Y115" s="332" t="e">
        <f>INDEX([12]resumen!$B$5:$G$16,MATCH(Y18,[12]resumen!$A$5:$A$16,0),MATCH($T$14,[12]resumen!$B$4:$G$4,0))</f>
        <v>#N/A</v>
      </c>
      <c r="Z115" s="332" t="e">
        <f>INDEX([12]resumen!$B$5:$G$16,MATCH(Z18,[12]resumen!$A$5:$A$16,0),MATCH($T$14,[12]resumen!$B$4:$G$4,0))</f>
        <v>#N/A</v>
      </c>
      <c r="AA115" s="333" t="e">
        <f>INDEX([12]resumen!$B$5:$G$16,MATCH(AA18,[12]resumen!$A$5:$A$16,0),MATCH($T$14,[12]resumen!$B$4:$G$4,0))</f>
        <v>#N/A</v>
      </c>
      <c r="AB115" s="333" t="e">
        <f>INDEX([12]resumen!$B$5:$G$16,MATCH(AB18,[12]resumen!$A$5:$A$16,0),MATCH($T$14,[12]resumen!$B$4:$G$4,0))</f>
        <v>#N/A</v>
      </c>
      <c r="AC115" s="333" t="e">
        <f>INDEX([12]resumen!$B$5:$G$16,MATCH(AC18,[12]resumen!$A$5:$A$16,0),MATCH($T$14,[12]resumen!$B$4:$G$4,0))</f>
        <v>#N/A</v>
      </c>
      <c r="AD115" s="333" t="e">
        <f>INDEX([12]resumen!$B$5:$G$16,MATCH(AD18,[12]resumen!$A$5:$A$16,0),MATCH($T$14,[12]resumen!$B$4:$G$4,0))</f>
        <v>#N/A</v>
      </c>
      <c r="AE115" s="333" t="e">
        <f>INDEX([12]resumen!$B$5:$G$16,MATCH(AE18,[12]resumen!$A$5:$A$16,0),MATCH($T$14,[12]resumen!$B$4:$G$4,0))</f>
        <v>#N/A</v>
      </c>
      <c r="AF115" s="275"/>
      <c r="AG115" s="275"/>
      <c r="AH115" s="276"/>
      <c r="AI115" s="278" t="str">
        <f>IFERROR(((T115/E115)-1)*100,"ND")</f>
        <v>ND</v>
      </c>
      <c r="AJ115" s="279" t="str">
        <f t="shared" si="80"/>
        <v>NA</v>
      </c>
      <c r="AK115" s="279" t="str">
        <f t="shared" si="80"/>
        <v>NA</v>
      </c>
      <c r="AL115" s="279" t="str">
        <f t="shared" si="80"/>
        <v>NA</v>
      </c>
      <c r="AM115" s="278" t="str">
        <f t="shared" si="80"/>
        <v>NA</v>
      </c>
      <c r="AN115" s="278" t="str">
        <f t="shared" si="81"/>
        <v>ND</v>
      </c>
      <c r="AO115" s="278" t="str">
        <f t="shared" si="81"/>
        <v>ND</v>
      </c>
      <c r="AP115" s="279" t="str">
        <f t="shared" si="80"/>
        <v>NA</v>
      </c>
      <c r="AQ115" s="279" t="str">
        <f t="shared" si="80"/>
        <v>NA</v>
      </c>
      <c r="AR115" s="279" t="str">
        <f t="shared" si="80"/>
        <v>NA</v>
      </c>
      <c r="AS115" s="279" t="str">
        <f t="shared" si="80"/>
        <v>NA</v>
      </c>
      <c r="AT115" s="279" t="str">
        <f t="shared" si="80"/>
        <v>NA</v>
      </c>
      <c r="AU115" s="163"/>
      <c r="AV115" s="329">
        <f t="shared" si="83"/>
        <v>60127363.5</v>
      </c>
      <c r="AW115" s="299" t="e">
        <f t="shared" si="84"/>
        <v>#N/A</v>
      </c>
      <c r="AX115" s="278" t="str">
        <f t="shared" si="82"/>
        <v>ND</v>
      </c>
    </row>
    <row r="116" spans="3:52" s="172" customFormat="1">
      <c r="C116" s="185"/>
      <c r="D116" s="186"/>
      <c r="E116" s="186"/>
      <c r="F116" s="186"/>
      <c r="G116" s="186"/>
      <c r="H116" s="186"/>
      <c r="I116" s="187"/>
      <c r="J116" s="187"/>
      <c r="K116" s="187"/>
      <c r="L116" s="187"/>
      <c r="M116" s="187"/>
      <c r="N116" s="187"/>
      <c r="O116" s="169"/>
      <c r="P116" s="169"/>
      <c r="Q116" s="169"/>
      <c r="R116" s="169"/>
      <c r="S116" s="169"/>
      <c r="T116" s="244"/>
      <c r="U116" s="244"/>
      <c r="V116" s="244"/>
      <c r="W116" s="244"/>
      <c r="X116" s="170"/>
      <c r="Y116" s="169"/>
      <c r="Z116" s="169"/>
      <c r="AA116" s="169"/>
      <c r="AB116" s="169"/>
      <c r="AC116" s="169"/>
      <c r="AD116" s="169"/>
      <c r="AE116" s="169"/>
      <c r="AF116" s="169"/>
      <c r="AG116" s="169"/>
      <c r="AH116" s="169"/>
      <c r="AI116" s="152"/>
      <c r="AJ116" s="152"/>
      <c r="AK116" s="152"/>
      <c r="AL116" s="152"/>
      <c r="AM116" s="152"/>
      <c r="AN116" s="152"/>
      <c r="AO116" s="152"/>
      <c r="AP116" s="152"/>
      <c r="AQ116" s="180"/>
      <c r="AR116" s="180"/>
      <c r="AS116" s="180"/>
      <c r="AT116" s="180"/>
      <c r="AU116" s="182"/>
      <c r="AV116" s="170"/>
      <c r="AW116" s="170"/>
      <c r="AX116" s="171"/>
      <c r="AZ116" s="173"/>
    </row>
    <row r="117" spans="3:52">
      <c r="C117" s="155" t="s">
        <v>112</v>
      </c>
      <c r="D117" s="156"/>
      <c r="E117" s="156"/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  <c r="P117" s="156"/>
      <c r="Q117" s="208"/>
      <c r="R117" s="158"/>
      <c r="S117" s="158"/>
      <c r="T117" s="157"/>
      <c r="U117" s="157"/>
      <c r="V117" s="157"/>
      <c r="W117" s="157"/>
      <c r="X117" s="157"/>
      <c r="Y117" s="158"/>
      <c r="Z117" s="158"/>
      <c r="AA117" s="158"/>
      <c r="AB117" s="158"/>
      <c r="AC117" s="158"/>
      <c r="AD117" s="158"/>
      <c r="AE117" s="158"/>
      <c r="AF117" s="158"/>
      <c r="AG117" s="158"/>
      <c r="AH117" s="158"/>
      <c r="AI117" s="157"/>
      <c r="AJ117" s="157"/>
      <c r="AK117" s="157"/>
      <c r="AL117" s="157"/>
      <c r="AM117" s="157"/>
      <c r="AN117" s="157"/>
      <c r="AO117" s="291"/>
      <c r="AP117" s="157"/>
      <c r="AQ117" s="157"/>
      <c r="AR117" s="157"/>
      <c r="AS117" s="157"/>
      <c r="AT117" s="157"/>
      <c r="AU117" s="357"/>
      <c r="AV117" s="438" t="s">
        <v>245</v>
      </c>
      <c r="AW117" s="439"/>
      <c r="AX117" s="292" t="s">
        <v>0</v>
      </c>
    </row>
    <row r="118" spans="3:52">
      <c r="C118" s="334" t="s">
        <v>16</v>
      </c>
      <c r="D118" s="371" t="str">
        <f>'[17]WEB Español'!D135</f>
        <v>Cabezas</v>
      </c>
      <c r="E118" s="335">
        <f>INDEX([13]resumen!$B$5:$H$16,MATCH(E18,[13]resumen!$A$5:$A$16,0),MATCH($E$14,[13]resumen!$B$4:$H$4,0))</f>
        <v>34190</v>
      </c>
      <c r="F118" s="335">
        <f>INDEX([13]resumen!$B$5:$H$16,MATCH(F18,[13]resumen!$A$5:$A$16,0),MATCH($E$14,[13]resumen!$B$4:$H$4,0))</f>
        <v>29386</v>
      </c>
      <c r="G118" s="335">
        <f>INDEX([13]resumen!$B$5:$H$16,MATCH(G18,[13]resumen!$A$5:$A$16,0),MATCH($E$14,[13]resumen!$B$4:$H$4,0))</f>
        <v>32709</v>
      </c>
      <c r="H118" s="335">
        <f>INDEX([13]resumen!$B$5:$H$16,MATCH(H18,[13]resumen!$A$5:$A$16,0),MATCH($E$14,[13]resumen!$B$4:$H$4,0))</f>
        <v>30603</v>
      </c>
      <c r="I118" s="335">
        <f>INDEX([13]resumen!$B$5:$H$16,MATCH(I18,[13]resumen!$A$5:$A$16,0),MATCH($E$14,[13]resumen!$B$4:$H$4,0))</f>
        <v>33474</v>
      </c>
      <c r="J118" s="335">
        <f>INDEX([13]resumen!$B$5:$H$16,MATCH(J18,[13]resumen!$A$5:$A$16,0),MATCH($E$14,[13]resumen!$B$4:$H$4,0))</f>
        <v>31096</v>
      </c>
      <c r="K118" s="335">
        <f>INDEX([13]resumen!$B$5:$H$16,MATCH(K18,[13]resumen!$A$5:$A$16,0),MATCH($E$14,[13]resumen!$B$4:$H$4,0))</f>
        <v>33671</v>
      </c>
      <c r="L118" s="335">
        <f>INDEX([13]resumen!$B$5:$H$16,MATCH(L18,[13]resumen!$A$5:$A$16,0),MATCH($E$14,[13]resumen!$B$4:$H$4,0))</f>
        <v>30363</v>
      </c>
      <c r="M118" s="335">
        <f>INDEX([13]resumen!$B$5:$H$16,MATCH(M18,[13]resumen!$A$5:$A$16,0),MATCH($E$14,[13]resumen!$B$4:$H$4,0))</f>
        <v>29191</v>
      </c>
      <c r="N118" s="335">
        <f>INDEX([13]resumen!$B$5:$H$16,MATCH(N18,[13]resumen!$A$5:$A$16,0),MATCH($E$14,[13]resumen!$B$4:$H$4,0))</f>
        <v>31042</v>
      </c>
      <c r="O118" s="335">
        <f>INDEX([13]resumen!$B$5:$H$16,MATCH(O18,[13]resumen!$A$5:$A$16,0),MATCH($E$14,[13]resumen!$B$4:$H$4,0))</f>
        <v>27588</v>
      </c>
      <c r="P118" s="335">
        <f>INDEX([13]resumen!$B$5:$H$16,MATCH(P18,[13]resumen!$A$5:$A$16,0),MATCH($E$14,[13]resumen!$B$4:$H$4,0))</f>
        <v>29495</v>
      </c>
      <c r="Q118" s="336"/>
      <c r="R118" s="337"/>
      <c r="S118" s="338"/>
      <c r="T118" s="339" t="e">
        <f>INDEX([13]resumen!$B$5:$H$16,MATCH(T18,[13]resumen!$A$5:$A$16,0),MATCH($T$14,[13]resumen!$B$4:$H$4,0))</f>
        <v>#N/A</v>
      </c>
      <c r="U118" s="339" t="e">
        <f>INDEX([13]resumen!$B$5:$H$16,MATCH(U18,[13]resumen!$A$5:$A$16,0),MATCH($T$14,[13]resumen!$B$4:$H$4,0))</f>
        <v>#N/A</v>
      </c>
      <c r="V118" s="339" t="e">
        <f>INDEX([13]resumen!$B$5:$H$16,MATCH(V18,[13]resumen!$A$5:$A$16,0),MATCH($T$14,[13]resumen!$B$4:$H$4,0))</f>
        <v>#N/A</v>
      </c>
      <c r="W118" s="339" t="e">
        <f>INDEX([13]resumen!$B$5:$H$16,MATCH(W18,[13]resumen!$A$5:$A$16,0),MATCH($T$14,[13]resumen!$B$4:$H$4,0))</f>
        <v>#N/A</v>
      </c>
      <c r="X118" s="339" t="e">
        <f>INDEX([13]resumen!$B$5:$H$16,MATCH(X18,[13]resumen!$A$5:$A$16,0),MATCH($T$14,[13]resumen!$B$4:$H$4,0))</f>
        <v>#N/A</v>
      </c>
      <c r="Y118" s="339" t="e">
        <f>INDEX([13]resumen!$B$5:$H$16,MATCH(Y18,[13]resumen!$A$5:$A$16,0),MATCH($T$14,[13]resumen!$B$4:$H$4,0))</f>
        <v>#N/A</v>
      </c>
      <c r="Z118" s="339" t="e">
        <f>INDEX([13]resumen!$B$5:$H$16,MATCH(Z18,[13]resumen!$A$5:$A$16,0),MATCH($T$14,[13]resumen!$B$4:$H$4,0))</f>
        <v>#N/A</v>
      </c>
      <c r="AA118" s="335" t="e">
        <f>INDEX([13]resumen!$B$5:$H$16,MATCH(AA18,[13]resumen!$A$5:$A$16,0),MATCH($T$14,[13]resumen!$B$4:$H$4,0))</f>
        <v>#N/A</v>
      </c>
      <c r="AB118" s="335" t="e">
        <f>INDEX([13]resumen!$B$5:$H$16,MATCH(AB18,[13]resumen!$A$5:$A$16,0),MATCH($T$14,[13]resumen!$B$4:$H$4,0))</f>
        <v>#N/A</v>
      </c>
      <c r="AC118" s="335" t="e">
        <f>INDEX([13]resumen!$B$5:$H$16,MATCH(AC18,[13]resumen!$A$5:$A$16,0),MATCH($T$14,[13]resumen!$B$4:$H$4,0))</f>
        <v>#N/A</v>
      </c>
      <c r="AD118" s="335" t="e">
        <f>INDEX([13]resumen!$B$5:$H$16,MATCH(AD18,[13]resumen!$A$5:$A$16,0),MATCH($T$14,[13]resumen!$B$4:$H$4,0))</f>
        <v>#N/A</v>
      </c>
      <c r="AE118" s="335" t="e">
        <f>INDEX([13]resumen!$B$5:$H$16,MATCH(AE18,[13]resumen!$A$5:$A$16,0),MATCH($T$14,[13]resumen!$B$4:$H$4,0))</f>
        <v>#N/A</v>
      </c>
      <c r="AF118" s="335"/>
      <c r="AG118" s="337"/>
      <c r="AH118" s="338"/>
      <c r="AI118" s="340" t="str">
        <f>IFERROR(((T118/E118)-1)*100,"ND")</f>
        <v>ND</v>
      </c>
      <c r="AJ118" s="340" t="str">
        <f>IFERROR(((U118/F118)-1)*100,"ND")</f>
        <v>ND</v>
      </c>
      <c r="AK118" s="340" t="str">
        <f>IFERROR(((V118/G118)-1)*100,"ND")</f>
        <v>ND</v>
      </c>
      <c r="AL118" s="340" t="str">
        <f>IFERROR(((W118/H118)-1)*100,"ND")</f>
        <v>ND</v>
      </c>
      <c r="AM118" s="341" t="str">
        <f>IFERROR(((X118/I118)-1)*100,"ND")</f>
        <v>ND</v>
      </c>
      <c r="AN118" s="342" t="str">
        <f t="shared" ref="AN118:AO124" si="85">IFERROR(((Y118/J118)-1)*100,"ND")</f>
        <v>ND</v>
      </c>
      <c r="AO118" s="341" t="str">
        <f>IFERROR(((Z118/K118)-1)*100,"ND")</f>
        <v>ND</v>
      </c>
      <c r="AP118" s="343" t="str">
        <f t="shared" ref="AP118:AT118" si="86">IFERROR(((AA118/L118)-1)*100,"NA")</f>
        <v>NA</v>
      </c>
      <c r="AQ118" s="340" t="str">
        <f t="shared" si="86"/>
        <v>NA</v>
      </c>
      <c r="AR118" s="340" t="str">
        <f t="shared" si="86"/>
        <v>NA</v>
      </c>
      <c r="AS118" s="340" t="str">
        <f t="shared" si="86"/>
        <v>NA</v>
      </c>
      <c r="AT118" s="340" t="str">
        <f t="shared" si="86"/>
        <v>NA</v>
      </c>
      <c r="AU118" s="357"/>
      <c r="AV118" s="344">
        <f>SUM(E118:K118)</f>
        <v>225129</v>
      </c>
      <c r="AW118" s="345" t="e">
        <f>SUM(T118:AE118)</f>
        <v>#N/A</v>
      </c>
      <c r="AX118" s="341" t="str">
        <f>IFERROR(((AW118/AV118)-1)*100,"ND")</f>
        <v>ND</v>
      </c>
      <c r="AZ118" s="81">
        <v>2017</v>
      </c>
    </row>
    <row r="119" spans="3:52">
      <c r="C119" s="346" t="s">
        <v>17</v>
      </c>
      <c r="D119" s="372" t="str">
        <f>'[17]WEB Español'!D136</f>
        <v>Cabezas</v>
      </c>
      <c r="E119" s="347">
        <f>INDEX([13]resumen!$M$5:$S$16,MATCH(E18,[13]resumen!$A$5:$A$16,0),MATCH($E$14,[13]resumen!$B$4:$H$4,0))</f>
        <v>34809</v>
      </c>
      <c r="F119" s="347">
        <f>INDEX([13]resumen!$M$5:$S$16,MATCH(F18,[13]resumen!$A$5:$A$16,0),MATCH($E$14,[13]resumen!$B$4:$H$4,0))</f>
        <v>33869</v>
      </c>
      <c r="G119" s="347">
        <f>INDEX([13]resumen!$M$5:$S$16,MATCH(G18,[13]resumen!$A$5:$A$16,0),MATCH($E$14,[13]resumen!$B$4:$H$4,0))</f>
        <v>40807</v>
      </c>
      <c r="H119" s="347">
        <f>INDEX([13]resumen!$M$5:$S$16,MATCH(H18,[13]resumen!$A$5:$A$16,0),MATCH($E$14,[13]resumen!$B$4:$H$4,0))</f>
        <v>36395</v>
      </c>
      <c r="I119" s="347">
        <f>INDEX([13]resumen!$M$5:$S$16,MATCH(I18,[13]resumen!$A$5:$A$16,0),MATCH($E$14,[13]resumen!$B$4:$H$4,0))</f>
        <v>41496</v>
      </c>
      <c r="J119" s="347">
        <f>INDEX([13]resumen!$M$5:$S$16,MATCH(J18,[13]resumen!$A$5:$A$16,0),MATCH($E$14,[13]resumen!$B$4:$H$4,0))</f>
        <v>42248</v>
      </c>
      <c r="K119" s="347">
        <f>INDEX([13]resumen!$M$5:$S$16,MATCH(K18,[13]resumen!$A$5:$A$16,0),MATCH($E$14,[13]resumen!$B$4:$H$4,0))</f>
        <v>41959</v>
      </c>
      <c r="L119" s="347">
        <f>INDEX([13]resumen!$M$5:$S$16,MATCH(L18,[13]resumen!$A$5:$A$16,0),MATCH($E$14,[13]resumen!$B$4:$H$4,0))</f>
        <v>42149</v>
      </c>
      <c r="M119" s="347">
        <f>INDEX([13]resumen!$M$5:$S$16,MATCH(M18,[13]resumen!$A$5:$A$16,0),MATCH($E$14,[13]resumen!$B$4:$H$4,0))</f>
        <v>41219</v>
      </c>
      <c r="N119" s="347">
        <f>INDEX([13]resumen!$M$5:$S$16,MATCH(N18,[13]resumen!$A$5:$A$16,0),MATCH($E$14,[13]resumen!$B$4:$H$4,0))</f>
        <v>43508</v>
      </c>
      <c r="O119" s="347">
        <f>INDEX([13]resumen!$M$5:$S$16,MATCH(O18,[13]resumen!$A$5:$A$16,0),MATCH($E$14,[13]resumen!$B$4:$H$4,0))</f>
        <v>38536</v>
      </c>
      <c r="P119" s="347">
        <f>INDEX([13]resumen!$M$5:$S$16,MATCH(P18,[13]resumen!$A$5:$A$16,0),MATCH($E$14,[13]resumen!$B$4:$H$4,0))</f>
        <v>48866</v>
      </c>
      <c r="Q119" s="348"/>
      <c r="R119" s="348"/>
      <c r="S119" s="349"/>
      <c r="T119" s="350" t="e">
        <f>INDEX([13]resumen!$M$5:$S$16,MATCH(T18,[13]resumen!$A$5:$A$16,0),MATCH($T$14,[13]resumen!$B$4:$H$4,0))</f>
        <v>#N/A</v>
      </c>
      <c r="U119" s="350" t="e">
        <f>INDEX([13]resumen!$M$5:$S$16,MATCH(U18,[13]resumen!$A$5:$A$16,0),MATCH($T$14,[13]resumen!$B$4:$H$4,0))</f>
        <v>#N/A</v>
      </c>
      <c r="V119" s="350" t="e">
        <f>INDEX([13]resumen!$M$5:$S$16,MATCH(V18,[13]resumen!$A$5:$A$16,0),MATCH($T$14,[13]resumen!$B$4:$H$4,0))</f>
        <v>#N/A</v>
      </c>
      <c r="W119" s="350" t="e">
        <f>INDEX([13]resumen!$M$5:$S$16,MATCH(W18,[13]resumen!$A$5:$A$16,0),MATCH($T$14,[13]resumen!$B$4:$H$4,0))</f>
        <v>#N/A</v>
      </c>
      <c r="X119" s="350" t="e">
        <f>INDEX([13]resumen!$M$5:$S$16,MATCH(X18,[13]resumen!$A$5:$A$16,0),MATCH($T$14,[13]resumen!$B$4:$H$4,0))</f>
        <v>#N/A</v>
      </c>
      <c r="Y119" s="350" t="e">
        <f>INDEX([13]resumen!$M$5:$S$16,MATCH(Y18,[13]resumen!$A$5:$A$16,0),MATCH($T$14,[13]resumen!$B$4:$H$4,0))</f>
        <v>#N/A</v>
      </c>
      <c r="Z119" s="350" t="e">
        <f>INDEX([13]resumen!$M$5:$S$16,MATCH(Z18,[13]resumen!$A$5:$A$16,0),MATCH($T$14,[13]resumen!$B$4:$H$4,0))</f>
        <v>#N/A</v>
      </c>
      <c r="AA119" s="347" t="e">
        <f>INDEX([13]resumen!$M$5:$S$16,MATCH(AA18,[13]resumen!$A$5:$A$16,0),MATCH($T$14,[13]resumen!$B$4:$H$4,0))</f>
        <v>#N/A</v>
      </c>
      <c r="AB119" s="347" t="e">
        <f>INDEX([13]resumen!$M$5:$S$16,MATCH(AB18,[13]resumen!$A$5:$A$16,0),MATCH($T$14,[13]resumen!$B$4:$H$4,0))</f>
        <v>#N/A</v>
      </c>
      <c r="AC119" s="347" t="e">
        <f>INDEX([13]resumen!$M$5:$S$16,MATCH(AC18,[13]resumen!$A$5:$A$16,0),MATCH($T$14,[13]resumen!$B$4:$H$4,0))</f>
        <v>#N/A</v>
      </c>
      <c r="AD119" s="347" t="e">
        <f>INDEX([13]resumen!$M$5:$S$16,MATCH(AD18,[13]resumen!$A$5:$A$16,0),MATCH($T$14,[13]resumen!$B$4:$H$4,0))</f>
        <v>#N/A</v>
      </c>
      <c r="AE119" s="347" t="e">
        <f>INDEX([13]resumen!$M$5:$S$16,MATCH(AE18,[13]resumen!$A$5:$A$16,0),MATCH($T$14,[13]resumen!$B$4:$H$4,0))</f>
        <v>#N/A</v>
      </c>
      <c r="AF119" s="347"/>
      <c r="AG119" s="348"/>
      <c r="AH119" s="349"/>
      <c r="AI119" s="351" t="str">
        <f t="shared" ref="AI119:AM124" si="87">IFERROR(((T119/E119)-1)*100,"ND")</f>
        <v>ND</v>
      </c>
      <c r="AJ119" s="351" t="str">
        <f t="shared" si="87"/>
        <v>ND</v>
      </c>
      <c r="AK119" s="351" t="str">
        <f t="shared" si="87"/>
        <v>ND</v>
      </c>
      <c r="AL119" s="351" t="str">
        <f t="shared" si="87"/>
        <v>ND</v>
      </c>
      <c r="AM119" s="352" t="str">
        <f t="shared" si="87"/>
        <v>ND</v>
      </c>
      <c r="AN119" s="352" t="str">
        <f t="shared" si="85"/>
        <v>ND</v>
      </c>
      <c r="AO119" s="352" t="str">
        <f t="shared" si="85"/>
        <v>ND</v>
      </c>
      <c r="AP119" s="353" t="str">
        <f t="shared" ref="AP119:AT119" si="88">IFERROR(((AA119/L120)-1)*100,"NA")</f>
        <v>NA</v>
      </c>
      <c r="AQ119" s="351" t="str">
        <f t="shared" si="88"/>
        <v>NA</v>
      </c>
      <c r="AR119" s="351" t="str">
        <f t="shared" si="88"/>
        <v>NA</v>
      </c>
      <c r="AS119" s="351" t="str">
        <f t="shared" si="88"/>
        <v>NA</v>
      </c>
      <c r="AT119" s="351" t="str">
        <f t="shared" si="88"/>
        <v>NA</v>
      </c>
      <c r="AU119" s="357"/>
      <c r="AV119" s="344">
        <f t="shared" ref="AV119:AV123" si="89">SUM(E119:K119)</f>
        <v>271583</v>
      </c>
      <c r="AW119" s="345" t="e">
        <f t="shared" ref="AW119:AW124" si="90">SUM(T119:AE119)</f>
        <v>#N/A</v>
      </c>
      <c r="AX119" s="352" t="str">
        <f t="shared" ref="AX119:AX124" si="91">IFERROR(((AW119/AV119)-1)*100,"ND")</f>
        <v>ND</v>
      </c>
      <c r="AZ119" s="81">
        <v>2016</v>
      </c>
    </row>
    <row r="120" spans="3:52" ht="14.25" customHeight="1">
      <c r="C120" s="346" t="s">
        <v>117</v>
      </c>
      <c r="D120" s="372" t="str">
        <f>'[17]WEB Español'!D137</f>
        <v>Miles de Kilos</v>
      </c>
      <c r="E120" s="347">
        <f>INDEX([13]resumen!$Y$5:$AE$16,MATCH(E18,[13]resumen!$A$5:$A$16,0),MATCH($E$14,[13]resumen!$B$4:$H$4,0))</f>
        <v>12682.125455004068</v>
      </c>
      <c r="F120" s="347">
        <f>INDEX([13]resumen!$Y$5:$AE$16,MATCH(F18,[13]resumen!$A$5:$A$16,0),MATCH($E$14,[13]resumen!$B$4:$H$4,0))</f>
        <v>11805.92136760957</v>
      </c>
      <c r="G120" s="347">
        <f>INDEX([13]resumen!$Y$5:$AE$16,MATCH(G18,[13]resumen!$A$5:$A$16,0),MATCH($E$14,[13]resumen!$B$4:$H$4,0))</f>
        <v>12940.801384643135</v>
      </c>
      <c r="H120" s="347">
        <f>INDEX([13]resumen!$Y$5:$AE$16,MATCH(H18,[13]resumen!$A$5:$A$16,0),MATCH($E$14,[13]resumen!$B$4:$H$4,0))</f>
        <v>12543.128601839364</v>
      </c>
      <c r="I120" s="347">
        <f>INDEX([13]resumen!$Y$5:$AE$16,MATCH(I18,[13]resumen!$A$5:$A$16,0),MATCH($E$14,[13]resumen!$B$4:$H$4,0))</f>
        <v>12117.664288444979</v>
      </c>
      <c r="J120" s="347">
        <f>INDEX([13]resumen!$Y$5:$AE$16,MATCH(J18,[13]resumen!$A$5:$A$16,0),MATCH($E$14,[13]resumen!$B$4:$H$4,0))</f>
        <v>12358.34426560461</v>
      </c>
      <c r="K120" s="347">
        <f>INDEX([13]resumen!$Y$5:$AE$16,MATCH(K18,[13]resumen!$A$5:$A$16,0),MATCH($E$14,[13]resumen!$B$4:$H$4,0))</f>
        <v>13030.119421231826</v>
      </c>
      <c r="L120" s="347">
        <f>INDEX([13]resumen!$Y$5:$AE$16,MATCH(L18,[13]resumen!$A$5:$A$16,0),MATCH($E$14,[13]resumen!$B$4:$H$4,0))</f>
        <v>13199.307348758608</v>
      </c>
      <c r="M120" s="347">
        <f>INDEX([13]resumen!$Y$5:$AE$16,MATCH(M18,[13]resumen!$A$5:$A$16,0),MATCH($E$14,[13]resumen!$B$4:$H$4,0))</f>
        <v>12912.364154931129</v>
      </c>
      <c r="N120" s="347">
        <f>INDEX([13]resumen!$Y$5:$AE$16,MATCH(N18,[13]resumen!$A$5:$A$16,0),MATCH($E$14,[13]resumen!$B$4:$H$4,0))</f>
        <v>13925</v>
      </c>
      <c r="O120" s="347">
        <f>INDEX([13]resumen!$Y$5:$AE$16,MATCH(O18,[13]resumen!$A$5:$A$16,0),MATCH($E$14,[13]resumen!$B$4:$H$4,0))</f>
        <v>12468</v>
      </c>
      <c r="P120" s="347">
        <f>INDEX([13]resumen!$Y$5:$AE$16,MATCH(P18,[13]resumen!$A$5:$A$16,0),MATCH($E$14,[13]resumen!$B$4:$H$4,0))</f>
        <v>13803</v>
      </c>
      <c r="Q120" s="354"/>
      <c r="R120" s="348"/>
      <c r="S120" s="349"/>
      <c r="T120" s="350" t="e">
        <f>INDEX([13]resumen!$Y$5:$AE$16,MATCH(T18,[13]resumen!$A$5:$A$16,0),MATCH($T$14,[13]resumen!$B$4:$H$4,0))</f>
        <v>#N/A</v>
      </c>
      <c r="U120" s="350" t="e">
        <f>INDEX([13]resumen!$Y$5:$AE$16,MATCH(U18,[13]resumen!$A$5:$A$16,0),MATCH($T$14,[13]resumen!$B$4:$H$4,0))</f>
        <v>#N/A</v>
      </c>
      <c r="V120" s="350" t="e">
        <f>INDEX([13]resumen!$Y$5:$AE$16,MATCH(V18,[13]resumen!$A$5:$A$16,0),MATCH($T$14,[13]resumen!$B$4:$H$4,0))</f>
        <v>#N/A</v>
      </c>
      <c r="W120" s="350" t="e">
        <f>INDEX([13]resumen!$Y$5:$AE$16,MATCH(W18,[13]resumen!$A$5:$A$16,0),MATCH($T$14,[13]resumen!$B$4:$H$4,0))</f>
        <v>#N/A</v>
      </c>
      <c r="X120" s="350" t="e">
        <f>INDEX([13]resumen!$Y$5:$AE$16,MATCH(X18,[13]resumen!$A$5:$A$16,0),MATCH($T$14,[13]resumen!$B$4:$H$4,0))</f>
        <v>#N/A</v>
      </c>
      <c r="Y120" s="350" t="e">
        <f>INDEX([13]resumen!$Y$5:$AE$16,MATCH(Y18,[13]resumen!$A$5:$A$16,0),MATCH($T$14,[13]resumen!$B$4:$H$4,0))</f>
        <v>#N/A</v>
      </c>
      <c r="Z120" s="350" t="e">
        <f>INDEX([13]resumen!$Y$5:$AE$16,MATCH(Z18,[13]resumen!$A$5:$A$16,0),MATCH($T$14,[13]resumen!$B$4:$H$4,0))</f>
        <v>#N/A</v>
      </c>
      <c r="AA120" s="347" t="e">
        <f>INDEX([13]resumen!$Y$5:$AE$16,MATCH(AA18,[13]resumen!$A$5:$A$16,0),MATCH($T$14,[13]resumen!$B$4:$H$4,0))</f>
        <v>#N/A</v>
      </c>
      <c r="AB120" s="347" t="e">
        <f>INDEX([13]resumen!$Y$5:$AE$16,MATCH(AB18,[13]resumen!$A$5:$A$16,0),MATCH($T$14,[13]resumen!$B$4:$H$4,0))</f>
        <v>#N/A</v>
      </c>
      <c r="AC120" s="347" t="e">
        <f>INDEX([13]resumen!$Y$5:$AE$16,MATCH(AC18,[13]resumen!$A$5:$A$16,0),MATCH($T$14,[13]resumen!$B$4:$H$4,0))</f>
        <v>#N/A</v>
      </c>
      <c r="AD120" s="347" t="e">
        <f>INDEX([13]resumen!$Y$5:$AE$16,MATCH(AD18,[13]resumen!$A$5:$A$16,0),MATCH($T$14,[13]resumen!$B$4:$H$4,0))</f>
        <v>#N/A</v>
      </c>
      <c r="AE120" s="347" t="e">
        <f>INDEX([13]resumen!$Y$5:$AE$16,MATCH(AE18,[13]resumen!$A$5:$A$16,0),MATCH($T$14,[13]resumen!$B$4:$H$4,0))</f>
        <v>#N/A</v>
      </c>
      <c r="AF120" s="347"/>
      <c r="AG120" s="348"/>
      <c r="AH120" s="349"/>
      <c r="AI120" s="351" t="str">
        <f t="shared" si="87"/>
        <v>ND</v>
      </c>
      <c r="AJ120" s="351" t="str">
        <f t="shared" si="87"/>
        <v>ND</v>
      </c>
      <c r="AK120" s="351" t="str">
        <f t="shared" si="87"/>
        <v>ND</v>
      </c>
      <c r="AL120" s="351" t="str">
        <f t="shared" si="87"/>
        <v>ND</v>
      </c>
      <c r="AM120" s="352" t="str">
        <f t="shared" si="87"/>
        <v>ND</v>
      </c>
      <c r="AN120" s="352" t="str">
        <f t="shared" si="85"/>
        <v>ND</v>
      </c>
      <c r="AO120" s="352" t="str">
        <f t="shared" si="85"/>
        <v>ND</v>
      </c>
      <c r="AP120" s="353" t="str">
        <f t="shared" ref="AP120:AT120" si="92">IFERROR(((AA120/L119)-1)*100,"NA")</f>
        <v>NA</v>
      </c>
      <c r="AQ120" s="351" t="str">
        <f t="shared" si="92"/>
        <v>NA</v>
      </c>
      <c r="AR120" s="351" t="str">
        <f t="shared" si="92"/>
        <v>NA</v>
      </c>
      <c r="AS120" s="351" t="str">
        <f t="shared" si="92"/>
        <v>NA</v>
      </c>
      <c r="AT120" s="351" t="str">
        <f t="shared" si="92"/>
        <v>NA</v>
      </c>
      <c r="AU120" s="357"/>
      <c r="AV120" s="344">
        <f t="shared" si="89"/>
        <v>87478.104784377545</v>
      </c>
      <c r="AW120" s="345" t="e">
        <f t="shared" si="90"/>
        <v>#N/A</v>
      </c>
      <c r="AX120" s="352" t="str">
        <f t="shared" si="91"/>
        <v>ND</v>
      </c>
      <c r="AZ120" s="81">
        <v>2015</v>
      </c>
    </row>
    <row r="121" spans="3:52" ht="15" customHeight="1">
      <c r="C121" s="346" t="s">
        <v>19</v>
      </c>
      <c r="D121" s="372" t="str">
        <f>'[17]WEB Español'!D138</f>
        <v>Miles de Kilos</v>
      </c>
      <c r="E121" s="350">
        <f>(INDEX([14]resumen!$B$5:$H$16,MATCH(E18,[3]resumen!$A$5:$A$17,0),MATCH($E$14,[3]resumen!$B$4:$H$4,0)))</f>
        <v>16990.96</v>
      </c>
      <c r="F121" s="350">
        <f>(INDEX([14]resumen!$B$5:$H$16,MATCH(F18,[3]resumen!$A$5:$A$17,0),MATCH($E$14,[3]resumen!$B$4:$H$4,0)))</f>
        <v>19908.918000000001</v>
      </c>
      <c r="G121" s="350">
        <f>(INDEX([14]resumen!$B$5:$H$16,MATCH(G18,[3]resumen!$A$5:$A$17,0),MATCH($E$14,[3]resumen!$B$4:$H$4,0)))</f>
        <v>23518.588</v>
      </c>
      <c r="H121" s="350">
        <f>(INDEX([14]resumen!$B$5:$H$16,MATCH(H18,[3]resumen!$A$5:$A$17,0),MATCH($E$14,[3]resumen!$B$4:$H$4,0)))</f>
        <v>25238.546999999999</v>
      </c>
      <c r="I121" s="350">
        <f>(INDEX([14]resumen!$B$5:$H$16,MATCH(I18,[3]resumen!$A$5:$A$17,0),MATCH($E$14,[3]resumen!$B$4:$H$4,0)))</f>
        <v>26323.413</v>
      </c>
      <c r="J121" s="350">
        <f>(INDEX([14]resumen!$B$5:$H$16,MATCH(J18,[3]resumen!$A$5:$A$17,0),MATCH($E$14,[3]resumen!$B$4:$H$4,0)))</f>
        <v>27165.588</v>
      </c>
      <c r="K121" s="350">
        <f>(INDEX([14]resumen!$B$5:$H$16,MATCH(K18,[3]resumen!$A$5:$A$17,0),MATCH($E$14,[3]resumen!$B$4:$H$4,0)))</f>
        <v>19493.573</v>
      </c>
      <c r="L121" s="350">
        <f>(INDEX([14]resumen!$B$5:$H$16,MATCH(L18,[3]resumen!$A$5:$A$17,0),MATCH($E$14,[3]resumen!$B$4:$H$4,0)))</f>
        <v>19406.253000000001</v>
      </c>
      <c r="M121" s="350">
        <f>(INDEX([14]resumen!$B$5:$H$16,MATCH(M18,[3]resumen!$A$5:$A$17,0),MATCH($E$14,[3]resumen!$B$4:$H$4,0)))</f>
        <v>19928.964</v>
      </c>
      <c r="N121" s="350">
        <f>(INDEX([14]resumen!$B$5:$H$16,MATCH(N18,[3]resumen!$A$5:$A$17,0),MATCH($E$14,[3]resumen!$B$4:$H$4,0)))</f>
        <v>25232.452000000001</v>
      </c>
      <c r="O121" s="350">
        <f>(INDEX([14]resumen!$B$5:$H$16,MATCH(O18,[3]resumen!$A$5:$A$17,0),MATCH($E$14,[3]resumen!$B$4:$H$4,0)))</f>
        <v>25613.905999999999</v>
      </c>
      <c r="P121" s="350">
        <f>(INDEX([14]resumen!$B$5:$H$16,MATCH(P18,[3]resumen!$A$5:$A$17,0),MATCH($E$14,[3]resumen!$B$4:$H$4,0)))</f>
        <v>19114.813999999998</v>
      </c>
      <c r="Q121" s="355" t="e">
        <f>(INDEX([14]resumen!$B$5:$H$16,MATCH(Q18,[3]resumen!$A$5:$A$17,0),MATCH($E$14,[3]resumen!$B$4:$H$4,0)))</f>
        <v>#N/A</v>
      </c>
      <c r="R121" s="348"/>
      <c r="S121" s="349"/>
      <c r="T121" s="350" t="e">
        <f>(INDEX([14]resumen!$B$5:$H$16,MATCH(T18,[3]resumen!$A$5:$A$17,0),MATCH($T$14,[3]resumen!$B$4:$H$4,0)))</f>
        <v>#N/A</v>
      </c>
      <c r="U121" s="350" t="e">
        <f>(INDEX([14]resumen!$B$5:$H$16,MATCH(U18,[3]resumen!$A$5:$A$17,0),MATCH($T$14,[3]resumen!$B$4:$H$4,0)))</f>
        <v>#N/A</v>
      </c>
      <c r="V121" s="350" t="e">
        <f>(INDEX([14]resumen!$B$5:$H$16,MATCH(V18,[3]resumen!$A$5:$A$17,0),MATCH($T$14,[3]resumen!$B$4:$H$4,0)))</f>
        <v>#N/A</v>
      </c>
      <c r="W121" s="350" t="e">
        <f>(INDEX([14]resumen!$B$5:$H$16,MATCH(W18,[3]resumen!$A$5:$A$17,0),MATCH($T$14,[3]resumen!$B$4:$H$4,0)))</f>
        <v>#N/A</v>
      </c>
      <c r="X121" s="350" t="e">
        <f>(INDEX([14]resumen!$B$5:$H$16,MATCH(X18,[3]resumen!$A$5:$A$17,0),MATCH($T$14,[3]resumen!$B$4:$H$4,0)))</f>
        <v>#N/A</v>
      </c>
      <c r="Y121" s="350" t="e">
        <f>(INDEX([14]resumen!$B$5:$H$16,MATCH(Y18,[3]resumen!$A$5:$A$17,0),MATCH($T$14,[3]resumen!$B$4:$H$4,0)))</f>
        <v>#N/A</v>
      </c>
      <c r="Z121" s="350" t="e">
        <f>(INDEX([14]resumen!$B$5:$H$16,MATCH(Z18,[3]resumen!$A$5:$A$17,0),MATCH($T$14,[3]resumen!$B$4:$H$4,0)))</f>
        <v>#N/A</v>
      </c>
      <c r="AA121" s="350" t="e">
        <f>INDEX([14]resumen!$L$25:$R$36,MATCH(AA18,[13]resumen!$A$5:$A$16,0),MATCH($T$14,[13]resumen!$B$4:$H$4,0))</f>
        <v>#N/A</v>
      </c>
      <c r="AB121" s="350" t="e">
        <f>INDEX([14]resumen!$L$25:$R$36,MATCH(AB18,[13]resumen!$A$5:$A$16,0),MATCH($T$14,[13]resumen!$B$4:$H$4,0))</f>
        <v>#N/A</v>
      </c>
      <c r="AC121" s="350" t="e">
        <f>INDEX([14]resumen!$L$25:$R$36,MATCH(AC18,[13]resumen!$A$5:$A$16,0),MATCH($T$14,[13]resumen!$B$4:$H$4,0))</f>
        <v>#N/A</v>
      </c>
      <c r="AD121" s="350" t="e">
        <f>INDEX([14]resumen!$L$25:$R$36,MATCH(AD18,[13]resumen!$A$5:$A$16,0),MATCH($T$14,[13]resumen!$B$4:$H$4,0))</f>
        <v>#N/A</v>
      </c>
      <c r="AE121" s="350" t="e">
        <f>INDEX([14]resumen!$L$25:$R$36,MATCH(AE18,[13]resumen!$A$5:$A$16,0),MATCH($T$14,[13]resumen!$B$4:$H$4,0))</f>
        <v>#N/A</v>
      </c>
      <c r="AF121" s="350"/>
      <c r="AG121" s="348"/>
      <c r="AH121" s="350"/>
      <c r="AI121" s="351" t="str">
        <f t="shared" si="87"/>
        <v>ND</v>
      </c>
      <c r="AJ121" s="351" t="str">
        <f t="shared" si="87"/>
        <v>ND</v>
      </c>
      <c r="AK121" s="351" t="str">
        <f t="shared" si="87"/>
        <v>ND</v>
      </c>
      <c r="AL121" s="351" t="str">
        <f t="shared" si="87"/>
        <v>ND</v>
      </c>
      <c r="AM121" s="352" t="str">
        <f t="shared" si="87"/>
        <v>ND</v>
      </c>
      <c r="AN121" s="352" t="str">
        <f t="shared" si="85"/>
        <v>ND</v>
      </c>
      <c r="AO121" s="352" t="str">
        <f t="shared" si="85"/>
        <v>ND</v>
      </c>
      <c r="AP121" s="350" t="str">
        <f t="shared" ref="AP121:AT124" si="93">IFERROR(((AA121/L121)-1)*100,"NA")</f>
        <v>NA</v>
      </c>
      <c r="AQ121" s="350" t="str">
        <f t="shared" si="93"/>
        <v>NA</v>
      </c>
      <c r="AR121" s="350" t="str">
        <f t="shared" si="93"/>
        <v>NA</v>
      </c>
      <c r="AS121" s="350" t="str">
        <f t="shared" si="93"/>
        <v>NA</v>
      </c>
      <c r="AT121" s="350" t="str">
        <f t="shared" si="93"/>
        <v>NA</v>
      </c>
      <c r="AU121" s="358"/>
      <c r="AV121" s="344">
        <f t="shared" si="89"/>
        <v>158639.587</v>
      </c>
      <c r="AW121" s="345" t="e">
        <f t="shared" si="90"/>
        <v>#N/A</v>
      </c>
      <c r="AX121" s="352" t="str">
        <f t="shared" si="91"/>
        <v>ND</v>
      </c>
      <c r="AZ121" s="81">
        <v>2014</v>
      </c>
    </row>
    <row r="122" spans="3:52">
      <c r="C122" s="346" t="s">
        <v>20</v>
      </c>
      <c r="D122" s="372" t="str">
        <f>'[17]WEB Español'!D139</f>
        <v>Miles de Kilos</v>
      </c>
      <c r="E122" s="350">
        <f>(INDEX([14]resumen!$M$5:$R$16,MATCH(E18,[3]resumen!$A$5:$A$17,0),MATCH($E$14,[3]resumen!$B$4:$H$4,0)))</f>
        <v>643.15</v>
      </c>
      <c r="F122" s="350">
        <f>(INDEX([14]resumen!$M$5:$R$16,MATCH(F18,[3]resumen!$A$5:$A$17,0),MATCH($E$14,[3]resumen!$B$4:$H$4,0)))</f>
        <v>521.50699999999995</v>
      </c>
      <c r="G122" s="350">
        <f>(INDEX([14]resumen!$M$5:$R$16,MATCH(G18,[3]resumen!$A$5:$A$17,0),MATCH($E$14,[3]resumen!$B$4:$H$4,0)))</f>
        <v>230.56</v>
      </c>
      <c r="H122" s="350">
        <f>(INDEX([14]resumen!$M$5:$R$16,MATCH(H18,[3]resumen!$A$5:$A$17,0),MATCH($E$14,[3]resumen!$B$4:$H$4,0)))</f>
        <v>405.45499999999998</v>
      </c>
      <c r="I122" s="350">
        <f>(INDEX([14]resumen!$M$5:$R$16,MATCH(I18,[3]resumen!$A$5:$A$17,0),MATCH($E$14,[3]resumen!$B$4:$H$4,0)))</f>
        <v>247.53399999999999</v>
      </c>
      <c r="J122" s="350">
        <f>(INDEX([14]resumen!$M$5:$R$16,MATCH(J18,[3]resumen!$A$5:$A$17,0),MATCH($E$14,[3]resumen!$B$4:$H$4,0)))</f>
        <v>673.75099999999998</v>
      </c>
      <c r="K122" s="350">
        <f>(INDEX([14]resumen!$M$5:$R$16,MATCH(K18,[3]resumen!$A$5:$A$17,0),MATCH($E$14,[3]resumen!$B$4:$H$4,0)))</f>
        <v>1383.6869999999999</v>
      </c>
      <c r="L122" s="350">
        <f>(INDEX([14]resumen!$M$5:$R$16,MATCH(L18,[3]resumen!$A$5:$A$17,0),MATCH($E$14,[3]resumen!$B$4:$H$4,0)))</f>
        <v>1654.6769999999999</v>
      </c>
      <c r="M122" s="350">
        <f>(INDEX([14]resumen!$M$5:$R$16,MATCH(M18,[3]resumen!$A$5:$A$17,0),MATCH($E$14,[3]resumen!$B$4:$H$4,0)))</f>
        <v>1770.0519999999999</v>
      </c>
      <c r="N122" s="350">
        <f>(INDEX([14]resumen!$M$5:$R$16,MATCH(N18,[3]resumen!$A$5:$A$17,0),MATCH($E$14,[3]resumen!$B$4:$H$4,0)))</f>
        <v>1986.9280000000001</v>
      </c>
      <c r="O122" s="350">
        <f>(INDEX([14]resumen!$M$5:$R$16,MATCH(O18,[3]resumen!$A$5:$A$17,0),MATCH($E$14,[3]resumen!$B$4:$H$4,0)))</f>
        <v>1175.251</v>
      </c>
      <c r="P122" s="350">
        <f>(INDEX([14]resumen!$M$5:$R$16,MATCH(P18,[3]resumen!$A$5:$A$17,0),MATCH($E$14,[3]resumen!$B$4:$H$4,0)))</f>
        <v>932.37099999999998</v>
      </c>
      <c r="Q122" s="354"/>
      <c r="R122" s="348"/>
      <c r="S122" s="349"/>
      <c r="T122" s="350" t="e">
        <f>(INDEX([14]resumen!$M$5:$R$16,MATCH(T18,[3]resumen!$A$5:$A$17,0),MATCH($T$14,[3]resumen!$B$4:$H$4,0)))</f>
        <v>#N/A</v>
      </c>
      <c r="U122" s="350" t="e">
        <f>(INDEX([14]resumen!$M$5:$R$16,MATCH(U18,[3]resumen!$A$5:$A$17,0),MATCH($T$14,[3]resumen!$B$4:$H$4,0)))</f>
        <v>#N/A</v>
      </c>
      <c r="V122" s="350" t="e">
        <f>(INDEX([14]resumen!$M$5:$R$16,MATCH(V18,[3]resumen!$A$5:$A$17,0),MATCH($T$14,[3]resumen!$B$4:$H$4,0)))</f>
        <v>#N/A</v>
      </c>
      <c r="W122" s="350" t="e">
        <f>(INDEX([14]resumen!$M$5:$R$16,MATCH(W18,[3]resumen!$A$5:$A$17,0),MATCH($T$14,[3]resumen!$B$4:$H$4,0)))</f>
        <v>#N/A</v>
      </c>
      <c r="X122" s="350" t="e">
        <f>(INDEX([14]resumen!$M$5:$R$16,MATCH(X18,[3]resumen!$A$5:$A$17,0),MATCH($T$14,[3]resumen!$B$4:$H$4,0)))</f>
        <v>#N/A</v>
      </c>
      <c r="Y122" s="350" t="e">
        <f>(INDEX([14]resumen!$M$5:$R$16,MATCH(Y18,[3]resumen!$A$5:$A$17,0),MATCH($T$14,[3]resumen!$B$4:$H$4,0)))</f>
        <v>#N/A</v>
      </c>
      <c r="Z122" s="350" t="e">
        <f>(INDEX([14]resumen!$M$5:$R$16,MATCH(Z18,[3]resumen!$A$5:$A$17,0),MATCH($T$14,[3]resumen!$B$4:$H$4,0)))</f>
        <v>#N/A</v>
      </c>
      <c r="AA122" s="347" t="e">
        <f>INDEX([14]resumen!$L$62:$R$73,MATCH(AA18,[13]resumen!$A$5:$A$16,0),MATCH($T$14,[13]resumen!$B$4:$H$4,0))</f>
        <v>#N/A</v>
      </c>
      <c r="AB122" s="347" t="e">
        <f>INDEX([14]resumen!$L$62:$R$73,MATCH(AB18,[13]resumen!$A$5:$A$16,0),MATCH($T$14,[13]resumen!$B$4:$H$4,0))</f>
        <v>#N/A</v>
      </c>
      <c r="AC122" s="347" t="e">
        <f>INDEX([14]resumen!$L$62:$R$73,MATCH(AC18,[13]resumen!$A$5:$A$16,0),MATCH($T$14,[13]resumen!$B$4:$H$4,0))</f>
        <v>#N/A</v>
      </c>
      <c r="AD122" s="347" t="e">
        <f>INDEX([14]resumen!$L$62:$R$73,MATCH(AD18,[13]resumen!$A$5:$A$16,0),MATCH($T$14,[13]resumen!$B$4:$H$4,0))</f>
        <v>#N/A</v>
      </c>
      <c r="AE122" s="347" t="e">
        <f>INDEX([14]resumen!$L$62:$R$73,MATCH(AE18,[13]resumen!$A$5:$A$16,0),MATCH($T$14,[13]resumen!$B$4:$H$4,0))</f>
        <v>#N/A</v>
      </c>
      <c r="AF122" s="347"/>
      <c r="AG122" s="348"/>
      <c r="AH122" s="349"/>
      <c r="AI122" s="351" t="str">
        <f t="shared" si="87"/>
        <v>ND</v>
      </c>
      <c r="AJ122" s="351" t="str">
        <f t="shared" si="87"/>
        <v>ND</v>
      </c>
      <c r="AK122" s="351" t="str">
        <f t="shared" si="87"/>
        <v>ND</v>
      </c>
      <c r="AL122" s="351" t="str">
        <f t="shared" si="87"/>
        <v>ND</v>
      </c>
      <c r="AM122" s="352" t="str">
        <f t="shared" si="87"/>
        <v>ND</v>
      </c>
      <c r="AN122" s="352" t="str">
        <f t="shared" si="85"/>
        <v>ND</v>
      </c>
      <c r="AO122" s="352" t="str">
        <f t="shared" si="85"/>
        <v>ND</v>
      </c>
      <c r="AP122" s="353" t="str">
        <f t="shared" si="93"/>
        <v>NA</v>
      </c>
      <c r="AQ122" s="351" t="str">
        <f t="shared" si="93"/>
        <v>NA</v>
      </c>
      <c r="AR122" s="351" t="str">
        <f t="shared" si="93"/>
        <v>NA</v>
      </c>
      <c r="AS122" s="351" t="str">
        <f t="shared" si="93"/>
        <v>NA</v>
      </c>
      <c r="AT122" s="351" t="str">
        <f t="shared" si="93"/>
        <v>NA</v>
      </c>
      <c r="AU122" s="357"/>
      <c r="AV122" s="344">
        <f t="shared" si="89"/>
        <v>4105.6439999999993</v>
      </c>
      <c r="AW122" s="345" t="e">
        <f t="shared" si="90"/>
        <v>#N/A</v>
      </c>
      <c r="AX122" s="352" t="str">
        <f t="shared" si="91"/>
        <v>ND</v>
      </c>
      <c r="AZ122" s="81">
        <v>2013</v>
      </c>
    </row>
    <row r="123" spans="3:52" ht="23.25">
      <c r="C123" s="356" t="s">
        <v>226</v>
      </c>
      <c r="D123" s="372" t="str">
        <f>'[17]WEB Español'!D140</f>
        <v>Miles de Kilos</v>
      </c>
      <c r="E123" s="350">
        <f>(INDEX([14]resumen!$U$5:$AA$16,MATCH(E18,[3]resumen!$A$5:$A$17,0),MATCH($E$14,[3]resumen!$B$4:$H$4,0)))</f>
        <v>3118.9380000000001</v>
      </c>
      <c r="F123" s="350">
        <f>(INDEX([14]resumen!$U$5:$AA$16,MATCH(F18,[3]resumen!$A$5:$A$17,0),MATCH($E$14,[3]resumen!$B$4:$H$4,0)))</f>
        <v>2023.655</v>
      </c>
      <c r="G123" s="350">
        <f>(INDEX([14]resumen!$U$5:$AA$16,MATCH(G18,[3]resumen!$A$5:$A$17,0),MATCH($E$14,[3]resumen!$B$4:$H$4,0)))</f>
        <v>2124.1669999999999</v>
      </c>
      <c r="H123" s="350">
        <f>(INDEX([14]resumen!$U$5:$AA$16,MATCH(H18,[3]resumen!$A$5:$A$17,0),MATCH($E$14,[3]resumen!$B$4:$H$4,0)))</f>
        <v>2943.4490000000001</v>
      </c>
      <c r="I123" s="350">
        <f>(INDEX([14]resumen!$U$5:$AA$16,MATCH(I18,[3]resumen!$A$5:$A$17,0),MATCH($E$14,[3]resumen!$B$4:$H$4,0)))</f>
        <v>2479.6239999999998</v>
      </c>
      <c r="J123" s="350">
        <f>(INDEX([14]resumen!$U$5:$AA$16,MATCH(J18,[3]resumen!$A$5:$A$17,0),MATCH($E$14,[3]resumen!$B$4:$H$4,0)))</f>
        <v>2490.1759999999999</v>
      </c>
      <c r="K123" s="350">
        <f>(INDEX([14]resumen!$U$5:$AA$16,MATCH(K18,[3]resumen!$A$5:$A$17,0),MATCH($E$14,[3]resumen!$B$4:$H$4,0)))</f>
        <v>3769.8910000000001</v>
      </c>
      <c r="L123" s="350">
        <f>(INDEX([14]resumen!$U$5:$AA$16,MATCH(L18,[3]resumen!$A$5:$A$17,0),MATCH($E$14,[3]resumen!$B$4:$H$4,0)))</f>
        <v>2443.165</v>
      </c>
      <c r="M123" s="350">
        <f>(INDEX([14]resumen!$U$5:$AA$16,MATCH(M18,[3]resumen!$A$5:$A$17,0),MATCH($E$14,[3]resumen!$B$4:$H$4,0)))</f>
        <v>3104.11</v>
      </c>
      <c r="N123" s="350">
        <f>(INDEX([14]resumen!$U$5:$AA$16,MATCH(N18,[3]resumen!$A$5:$A$17,0),MATCH($E$14,[3]resumen!$B$4:$H$4,0)))</f>
        <v>3206.509</v>
      </c>
      <c r="O123" s="350">
        <f>(INDEX([14]resumen!$U$5:$AA$16,MATCH(O18,[3]resumen!$A$5:$A$17,0),MATCH($E$14,[3]resumen!$B$4:$H$4,0)))</f>
        <v>1587.816</v>
      </c>
      <c r="P123" s="350">
        <f>(INDEX([14]resumen!$U$5:$AA$16,MATCH(P18,[3]resumen!$A$5:$A$17,0),MATCH($E$14,[3]resumen!$B$4:$H$4,0)))</f>
        <v>1967.7550000000001</v>
      </c>
      <c r="Q123" s="348"/>
      <c r="R123" s="348"/>
      <c r="S123" s="349"/>
      <c r="T123" s="350" t="e">
        <f>(INDEX([14]resumen!$U$5:$AA$16,MATCH(T18,[3]resumen!$A$5:$A$17,0),MATCH($T$14,[3]resumen!$B$4:$H$4,0)))</f>
        <v>#N/A</v>
      </c>
      <c r="U123" s="350" t="e">
        <f>(INDEX([14]resumen!$U$5:$AA$16,MATCH(U18,[3]resumen!$A$5:$A$17,0),MATCH($T$14,[3]resumen!$B$4:$H$4,0)))</f>
        <v>#N/A</v>
      </c>
      <c r="V123" s="350" t="e">
        <f>(INDEX([14]resumen!$U$5:$AA$16,MATCH(V18,[3]resumen!$A$5:$A$17,0),MATCH($T$14,[3]resumen!$B$4:$H$4,0)))</f>
        <v>#N/A</v>
      </c>
      <c r="W123" s="350" t="e">
        <f>(INDEX([14]resumen!$U$5:$AA$16,MATCH(W18,[3]resumen!$A$5:$A$17,0),MATCH($T$14,[3]resumen!$B$4:$H$4,0)))</f>
        <v>#N/A</v>
      </c>
      <c r="X123" s="350" t="e">
        <f>(INDEX([14]resumen!$U$5:$AA$16,MATCH(X18,[3]resumen!$A$5:$A$17,0),MATCH($T$14,[3]resumen!$B$4:$H$4,0)))</f>
        <v>#N/A</v>
      </c>
      <c r="Y123" s="350" t="e">
        <f>(INDEX([14]resumen!$U$5:$AA$16,MATCH(Y18,[3]resumen!$A$5:$A$17,0),MATCH($T$14,[3]resumen!$B$4:$H$4,0)))</f>
        <v>#N/A</v>
      </c>
      <c r="Z123" s="350" t="e">
        <f>(INDEX([14]resumen!$U$5:$AA$16,MATCH(Z18,[3]resumen!$A$5:$A$17,0),MATCH($T$14,[3]resumen!$B$4:$H$4,0)))</f>
        <v>#N/A</v>
      </c>
      <c r="AA123" s="347" t="e">
        <f>INDEX([14]resumen!$C$81:$I$92,MATCH(AA18,[13]resumen!$A$5:$A$16,0),MATCH($T$14,[13]resumen!$B$4:$H$4,0))</f>
        <v>#N/A</v>
      </c>
      <c r="AB123" s="347" t="e">
        <f>INDEX([14]resumen!$C$81:$I$92,MATCH(AB18,[13]resumen!$A$5:$A$16,0),MATCH($T$14,[13]resumen!$B$4:$H$4,0))</f>
        <v>#N/A</v>
      </c>
      <c r="AC123" s="347" t="e">
        <f>INDEX([14]resumen!$C$81:$I$92,MATCH(AC18,[13]resumen!$A$5:$A$16,0),MATCH($T$14,[13]resumen!$B$4:$H$4,0))</f>
        <v>#N/A</v>
      </c>
      <c r="AD123" s="347" t="e">
        <f>INDEX([14]resumen!$C$81:$I$92,MATCH(AD18,[13]resumen!$A$5:$A$16,0),MATCH($T$14,[13]resumen!$B$4:$H$4,0))</f>
        <v>#N/A</v>
      </c>
      <c r="AE123" s="347" t="e">
        <f>INDEX([14]resumen!$C$81:$I$92,MATCH(AE18,[13]resumen!$A$5:$A$16,0),MATCH($T$14,[13]resumen!$B$4:$H$4,0))</f>
        <v>#N/A</v>
      </c>
      <c r="AF123" s="347"/>
      <c r="AG123" s="348"/>
      <c r="AH123" s="349"/>
      <c r="AI123" s="351" t="str">
        <f t="shared" si="87"/>
        <v>ND</v>
      </c>
      <c r="AJ123" s="351" t="str">
        <f t="shared" si="87"/>
        <v>ND</v>
      </c>
      <c r="AK123" s="351" t="str">
        <f t="shared" si="87"/>
        <v>ND</v>
      </c>
      <c r="AL123" s="351" t="str">
        <f t="shared" si="87"/>
        <v>ND</v>
      </c>
      <c r="AM123" s="352" t="str">
        <f t="shared" si="87"/>
        <v>ND</v>
      </c>
      <c r="AN123" s="352" t="str">
        <f t="shared" si="85"/>
        <v>ND</v>
      </c>
      <c r="AO123" s="352" t="str">
        <f t="shared" si="85"/>
        <v>ND</v>
      </c>
      <c r="AP123" s="353" t="str">
        <f t="shared" si="93"/>
        <v>NA</v>
      </c>
      <c r="AQ123" s="351" t="str">
        <f t="shared" si="93"/>
        <v>NA</v>
      </c>
      <c r="AR123" s="351" t="str">
        <f t="shared" si="93"/>
        <v>NA</v>
      </c>
      <c r="AS123" s="351" t="str">
        <f t="shared" si="93"/>
        <v>NA</v>
      </c>
      <c r="AT123" s="351" t="str">
        <f t="shared" si="93"/>
        <v>NA</v>
      </c>
      <c r="AU123" s="357"/>
      <c r="AV123" s="344">
        <f t="shared" si="89"/>
        <v>18949.900000000001</v>
      </c>
      <c r="AW123" s="345" t="e">
        <f t="shared" si="90"/>
        <v>#N/A</v>
      </c>
      <c r="AX123" s="352" t="str">
        <f t="shared" si="91"/>
        <v>ND</v>
      </c>
      <c r="AZ123" s="81">
        <v>2012</v>
      </c>
    </row>
    <row r="124" spans="3:52">
      <c r="C124" s="346" t="s">
        <v>21</v>
      </c>
      <c r="D124" s="372" t="str">
        <f>'[17]WEB Español'!D141</f>
        <v>Miles de Kilos</v>
      </c>
      <c r="E124" s="350">
        <f>(INDEX([14]resumen!$AD$5:$AI$16,MATCH(E18,[3]resumen!$A$5:$A$17,0),MATCH($E$14,[3]resumen!$B$4:$H$4,0)))</f>
        <v>540.24099999999999</v>
      </c>
      <c r="F124" s="350">
        <f>(INDEX([14]resumen!$AD$5:$AI$16,MATCH(F18,[3]resumen!$A$5:$A$17,0),MATCH($E$14,[3]resumen!$B$4:$H$4,0)))</f>
        <v>480.68799999999999</v>
      </c>
      <c r="G124" s="350">
        <f>(INDEX([14]resumen!$AD$5:$AI$16,MATCH(G18,[3]resumen!$A$5:$A$17,0),MATCH($E$14,[3]resumen!$B$4:$H$4,0)))</f>
        <v>351.803</v>
      </c>
      <c r="H124" s="350">
        <f>(INDEX([14]resumen!$AD$5:$AI$16,MATCH(H18,[3]resumen!$A$5:$A$17,0),MATCH($E$14,[3]resumen!$B$4:$H$4,0)))</f>
        <v>382.88299999999998</v>
      </c>
      <c r="I124" s="350">
        <f>(INDEX([14]resumen!$AD$5:$AI$16,MATCH(I18,[3]resumen!$A$5:$A$17,0),MATCH($E$14,[3]resumen!$B$4:$H$4,0)))</f>
        <v>285.89299999999997</v>
      </c>
      <c r="J124" s="350">
        <f>(INDEX([14]resumen!$AD$5:$AI$16,MATCH(J18,[3]resumen!$A$5:$A$17,0),MATCH($E$14,[3]resumen!$B$4:$H$4,0)))</f>
        <v>237.05099999999999</v>
      </c>
      <c r="K124" s="350">
        <f>(INDEX([14]resumen!$AD$5:$AI$16,MATCH(K18,[3]resumen!$A$5:$A$17,0),MATCH($E$14,[3]resumen!$B$4:$H$4,0)))</f>
        <v>338.22300000000001</v>
      </c>
      <c r="L124" s="350">
        <f>(INDEX([14]resumen!$AD$5:$AI$16,MATCH(L18,[3]resumen!$A$5:$A$17,0),MATCH($E$14,[3]resumen!$B$4:$H$4,0)))</f>
        <v>310.89299999999997</v>
      </c>
      <c r="M124" s="350">
        <f>(INDEX([14]resumen!$AD$5:$AI$16,MATCH(M18,[3]resumen!$A$5:$A$17,0),MATCH($E$14,[3]resumen!$B$4:$H$4,0)))</f>
        <v>469.83</v>
      </c>
      <c r="N124" s="350">
        <f>(INDEX([14]resumen!$AD$5:$AI$16,MATCH(N18,[3]resumen!$A$5:$A$17,0),MATCH($E$14,[3]resumen!$B$4:$H$4,0)))</f>
        <v>404.834</v>
      </c>
      <c r="O124" s="350">
        <f>(INDEX([14]resumen!$AD$5:$AI$16,MATCH(O18,[3]resumen!$A$5:$A$17,0),MATCH($E$14,[3]resumen!$B$4:$H$4,0)))</f>
        <v>357.57499999999999</v>
      </c>
      <c r="P124" s="350">
        <f>(INDEX([14]resumen!$AD$5:$AI$16,MATCH(P18,[3]resumen!$A$5:$A$17,0),MATCH($E$14,[3]resumen!$B$4:$H$4,0)))</f>
        <v>231.035</v>
      </c>
      <c r="Q124" s="348"/>
      <c r="R124" s="348"/>
      <c r="S124" s="349"/>
      <c r="T124" s="350" t="e">
        <f>(INDEX([14]resumen!$AD$5:$AI$16,MATCH(T18,[3]resumen!$A$5:$A$17,0),MATCH($T$14,[3]resumen!$B$4:$H$4,0)))</f>
        <v>#N/A</v>
      </c>
      <c r="U124" s="350" t="e">
        <f>(INDEX([14]resumen!$AD$5:$AI$16,MATCH(U18,[3]resumen!$A$5:$A$17,0),MATCH($T$14,[3]resumen!$B$4:$H$4,0)))</f>
        <v>#N/A</v>
      </c>
      <c r="V124" s="350" t="e">
        <f>(INDEX([14]resumen!$AD$5:$AI$16,MATCH(V18,[3]resumen!$A$5:$A$17,0),MATCH($T$14,[3]resumen!$B$4:$H$4,0)))</f>
        <v>#N/A</v>
      </c>
      <c r="W124" s="350" t="e">
        <f>(INDEX([14]resumen!$AD$5:$AI$16,MATCH(W18,[3]resumen!$A$5:$A$17,0),MATCH($T$14,[3]resumen!$B$4:$H$4,0)))</f>
        <v>#N/A</v>
      </c>
      <c r="X124" s="350" t="e">
        <f>(INDEX([14]resumen!$AD$5:$AI$16,MATCH(X18,[3]resumen!$A$5:$A$17,0),MATCH($T$14,[3]resumen!$B$4:$H$4,0)))</f>
        <v>#N/A</v>
      </c>
      <c r="Y124" s="350" t="e">
        <f>(INDEX([14]resumen!$AD$5:$AI$16,MATCH(Y18,[3]resumen!$A$5:$A$17,0),MATCH($T$14,[3]resumen!$B$4:$H$4,0)))</f>
        <v>#N/A</v>
      </c>
      <c r="Z124" s="350" t="e">
        <f>(INDEX([14]resumen!$AD$5:$AI$16,MATCH(Z18,[3]resumen!$A$5:$A$17,0),MATCH($T$14,[3]resumen!$B$4:$H$4,0)))</f>
        <v>#N/A</v>
      </c>
      <c r="AA124" s="347" t="e">
        <f>INDEX([14]resumen!$C$136:$I$147,MATCH(AA18,[13]resumen!$A$5:$A$16,0),MATCH($T$14,[13]resumen!$B$4:$H$4,0))</f>
        <v>#N/A</v>
      </c>
      <c r="AB124" s="347" t="e">
        <f>INDEX([14]resumen!$C$136:$I$147,MATCH(AB18,[13]resumen!$A$5:$A$16,0),MATCH($T$14,[13]resumen!$B$4:$H$4,0))</f>
        <v>#N/A</v>
      </c>
      <c r="AC124" s="347" t="e">
        <f>INDEX([14]resumen!$C$136:$I$147,MATCH(AC18,[13]resumen!$A$5:$A$16,0),MATCH($T$14,[13]resumen!$B$4:$H$4,0))</f>
        <v>#N/A</v>
      </c>
      <c r="AD124" s="347" t="e">
        <f>INDEX([14]resumen!$C$136:$I$147,MATCH(AD18,[13]resumen!$A$5:$A$16,0),MATCH($T$14,[13]resumen!$B$4:$H$4,0))</f>
        <v>#N/A</v>
      </c>
      <c r="AE124" s="347" t="e">
        <f>INDEX([14]resumen!$C$136:$I$147,MATCH(AE18,[13]resumen!$A$5:$A$16,0),MATCH($T$14,[13]resumen!$B$4:$H$4,0))</f>
        <v>#N/A</v>
      </c>
      <c r="AF124" s="347"/>
      <c r="AG124" s="348"/>
      <c r="AH124" s="349"/>
      <c r="AI124" s="351" t="str">
        <f t="shared" si="87"/>
        <v>ND</v>
      </c>
      <c r="AJ124" s="351" t="str">
        <f t="shared" si="87"/>
        <v>ND</v>
      </c>
      <c r="AK124" s="351" t="str">
        <f t="shared" si="87"/>
        <v>ND</v>
      </c>
      <c r="AL124" s="351" t="str">
        <f t="shared" si="87"/>
        <v>ND</v>
      </c>
      <c r="AM124" s="352" t="str">
        <f t="shared" si="87"/>
        <v>ND</v>
      </c>
      <c r="AN124" s="352" t="str">
        <f t="shared" si="85"/>
        <v>ND</v>
      </c>
      <c r="AO124" s="352" t="str">
        <f t="shared" si="85"/>
        <v>ND</v>
      </c>
      <c r="AP124" s="353" t="str">
        <f t="shared" si="93"/>
        <v>NA</v>
      </c>
      <c r="AQ124" s="351" t="str">
        <f t="shared" si="93"/>
        <v>NA</v>
      </c>
      <c r="AR124" s="351" t="str">
        <f t="shared" si="93"/>
        <v>NA</v>
      </c>
      <c r="AS124" s="351" t="str">
        <f t="shared" si="93"/>
        <v>NA</v>
      </c>
      <c r="AT124" s="351" t="str">
        <f t="shared" si="93"/>
        <v>NA</v>
      </c>
      <c r="AU124" s="357"/>
      <c r="AV124" s="344">
        <f>SUM(E124:K124)+1</f>
        <v>2617.7820000000002</v>
      </c>
      <c r="AW124" s="345" t="e">
        <f t="shared" si="90"/>
        <v>#N/A</v>
      </c>
      <c r="AX124" s="352" t="str">
        <f t="shared" si="91"/>
        <v>ND</v>
      </c>
      <c r="AZ124" s="81">
        <v>2011</v>
      </c>
    </row>
    <row r="125" spans="3:52" s="172" customFormat="1" ht="11.25" customHeight="1">
      <c r="C125" s="165"/>
      <c r="D125" s="166"/>
      <c r="E125" s="166"/>
      <c r="F125" s="166"/>
      <c r="G125" s="166"/>
      <c r="H125" s="166"/>
      <c r="I125" s="167"/>
      <c r="J125" s="167"/>
      <c r="K125" s="167"/>
      <c r="L125" s="167"/>
      <c r="M125" s="167"/>
      <c r="N125" s="167"/>
      <c r="O125" s="168"/>
      <c r="P125" s="168"/>
      <c r="Q125" s="168"/>
      <c r="R125" s="168"/>
      <c r="S125" s="168"/>
      <c r="T125" s="190"/>
      <c r="U125" s="190"/>
      <c r="V125" s="190"/>
      <c r="W125" s="190"/>
      <c r="X125" s="246"/>
      <c r="Y125" s="168"/>
      <c r="Z125" s="168"/>
      <c r="AA125" s="168"/>
      <c r="AB125" s="168"/>
      <c r="AC125" s="168"/>
      <c r="AD125" s="168"/>
      <c r="AE125" s="168"/>
      <c r="AF125" s="168"/>
      <c r="AG125" s="169"/>
      <c r="AH125" s="169"/>
      <c r="AI125" s="152"/>
      <c r="AJ125" s="152"/>
      <c r="AK125" s="152"/>
      <c r="AL125" s="152"/>
      <c r="AM125" s="152"/>
      <c r="AN125" s="152"/>
      <c r="AO125" s="152"/>
      <c r="AP125" s="152"/>
      <c r="AQ125" s="152"/>
      <c r="AR125" s="152"/>
      <c r="AS125" s="152"/>
      <c r="AT125" s="152"/>
      <c r="AU125" s="162"/>
      <c r="AV125" s="170"/>
      <c r="AW125" s="170"/>
      <c r="AX125" s="171"/>
      <c r="AZ125" s="173"/>
    </row>
    <row r="126" spans="3:52" s="172" customFormat="1" ht="15.75" customHeight="1">
      <c r="C126" s="31" t="s">
        <v>137</v>
      </c>
      <c r="D126" s="174"/>
      <c r="E126" s="174"/>
      <c r="F126" s="174"/>
      <c r="G126" s="174"/>
      <c r="H126" s="174"/>
      <c r="I126" s="175"/>
      <c r="J126" s="175"/>
      <c r="K126" s="175"/>
      <c r="L126" s="175"/>
      <c r="M126" s="175"/>
      <c r="N126" s="175"/>
      <c r="O126" s="176"/>
      <c r="P126" s="176"/>
      <c r="Q126" s="176"/>
      <c r="R126" s="176"/>
      <c r="S126" s="176"/>
      <c r="T126" s="243"/>
      <c r="U126" s="243"/>
      <c r="V126" s="243"/>
      <c r="W126" s="243"/>
      <c r="X126" s="177"/>
      <c r="Y126" s="176"/>
      <c r="Z126" s="176"/>
      <c r="AA126" s="176"/>
      <c r="AB126" s="176"/>
      <c r="AC126" s="176"/>
      <c r="AD126" s="176"/>
      <c r="AE126" s="176"/>
      <c r="AF126" s="176"/>
      <c r="AG126" s="176"/>
      <c r="AH126" s="176"/>
      <c r="AI126" s="178"/>
      <c r="AJ126" s="178"/>
      <c r="AK126" s="178"/>
      <c r="AL126" s="178"/>
      <c r="AM126" s="178"/>
      <c r="AN126" s="178"/>
      <c r="AO126" s="291"/>
      <c r="AP126" s="178"/>
      <c r="AQ126" s="178"/>
      <c r="AR126" s="178"/>
      <c r="AS126" s="178"/>
      <c r="AT126" s="178"/>
      <c r="AU126" s="357"/>
      <c r="AV126" s="438" t="s">
        <v>245</v>
      </c>
      <c r="AW126" s="439"/>
      <c r="AX126" s="292" t="s">
        <v>0</v>
      </c>
      <c r="AZ126" s="173"/>
    </row>
    <row r="127" spans="3:52" s="172" customFormat="1" ht="23.25" customHeight="1">
      <c r="C127" s="359" t="s">
        <v>59</v>
      </c>
      <c r="D127" s="371" t="str">
        <f>D124</f>
        <v>Miles de Kilos</v>
      </c>
      <c r="E127" s="335">
        <f>INDEX([13]resumen!$AK$5:$AQ$16,MATCH(E18,[13]resumen!$A$5:$A$16,0),MATCH($E$14,[13]resumen!$B$4:$H$4,0))</f>
        <v>1571.07</v>
      </c>
      <c r="F127" s="335">
        <f>INDEX([13]resumen!$AK$5:$AQ$16,MATCH(F18,[13]resumen!$A$5:$A$16,0),MATCH($E$14,[13]resumen!$B$4:$H$4,0))</f>
        <v>1177.5256959999997</v>
      </c>
      <c r="G127" s="335">
        <f>INDEX([13]resumen!$AK$5:$AQ$16,MATCH(G18,[13]resumen!$A$5:$A$16,0),MATCH($E$14,[13]resumen!$B$4:$H$4,0))</f>
        <v>1198.9849999999999</v>
      </c>
      <c r="H127" s="335">
        <f>INDEX([13]resumen!$AK$5:$AQ$16,MATCH(H18,[13]resumen!$A$5:$A$16,0),MATCH($E$14,[13]resumen!$B$4:$H$4,0))</f>
        <v>897.62347999999974</v>
      </c>
      <c r="I127" s="335">
        <f>INDEX([13]resumen!$AK$5:$AQ$16,MATCH(I18,[13]resumen!$A$5:$A$16,0),MATCH($E$14,[13]resumen!$B$4:$H$4,0))</f>
        <v>1337.4349999999999</v>
      </c>
      <c r="J127" s="335">
        <f>INDEX([13]resumen!$AK$5:$AQ$16,MATCH(J18,[13]resumen!$A$5:$A$16,0),MATCH($E$14,[13]resumen!$B$4:$H$4,0))</f>
        <v>1433.7439999999999</v>
      </c>
      <c r="K127" s="335">
        <f>INDEX([13]resumen!$AK$5:$AQ$16,MATCH(K18,[13]resumen!$A$5:$A$16,0),MATCH($E$14,[13]resumen!$B$4:$H$4,0))</f>
        <v>1666.671</v>
      </c>
      <c r="L127" s="335">
        <f>INDEX([13]resumen!$AK$5:$AQ$16,MATCH(L18,[13]resumen!$A$5:$A$16,0),MATCH($E$14,[13]resumen!$B$4:$H$4,0))</f>
        <v>1768.799</v>
      </c>
      <c r="M127" s="335">
        <f>INDEX([13]resumen!$AK$5:$AQ$16,MATCH(M18,[13]resumen!$A$5:$A$16,0),MATCH($E$14,[13]resumen!$B$4:$H$4,0))</f>
        <v>1670.317</v>
      </c>
      <c r="N127" s="335">
        <f>INDEX([13]resumen!$AK$5:$AQ$16,MATCH(N18,[13]resumen!$A$5:$A$16,0),MATCH($E$14,[13]resumen!$B$4:$H$4,0))</f>
        <v>1979.3</v>
      </c>
      <c r="O127" s="335">
        <f>INDEX([13]resumen!$AK$5:$AQ$16,MATCH(O18,[13]resumen!$A$5:$A$16,0),MATCH($E$14,[13]resumen!$B$4:$H$4,0))</f>
        <v>2182.1550000000002</v>
      </c>
      <c r="P127" s="335">
        <f>INDEX([13]resumen!$AK$5:$AQ$16,MATCH(P18,[13]resumen!$A$5:$A$16,0),MATCH($E$14,[13]resumen!$B$4:$H$4,0))</f>
        <v>1492.3240000000001</v>
      </c>
      <c r="Q127" s="336"/>
      <c r="R127" s="337"/>
      <c r="S127" s="337"/>
      <c r="T127" s="339" t="e">
        <f>INDEX([13]resumen!$AK$5:$AQ$16,MATCH(T18,[13]resumen!$A$5:$A$16,0),MATCH($T$14,[13]resumen!$B$4:$H$4,0))</f>
        <v>#N/A</v>
      </c>
      <c r="U127" s="339" t="e">
        <f>INDEX([13]resumen!$AK$5:$AQ$16,MATCH(U18,[13]resumen!$A$5:$A$16,0),MATCH($T$14,[13]resumen!$B$4:$H$4,0))</f>
        <v>#N/A</v>
      </c>
      <c r="V127" s="339" t="e">
        <f>INDEX([13]resumen!$AK$5:$AQ$16,MATCH(V18,[13]resumen!$A$5:$A$16,0),MATCH($T$14,[13]resumen!$B$4:$H$4,0))</f>
        <v>#N/A</v>
      </c>
      <c r="W127" s="339" t="e">
        <f>INDEX([13]resumen!$AK$5:$AQ$16,MATCH(W18,[13]resumen!$A$5:$A$16,0),MATCH($T$14,[13]resumen!$B$4:$H$4,0))</f>
        <v>#N/A</v>
      </c>
      <c r="X127" s="339" t="e">
        <f>INDEX([13]resumen!$AK$5:$AQ$16,MATCH(X18,[13]resumen!$A$5:$A$16,0),MATCH($T$14,[13]resumen!$B$4:$H$4,0))</f>
        <v>#N/A</v>
      </c>
      <c r="Y127" s="339" t="e">
        <f>INDEX([13]resumen!$AK$5:$AQ$16,MATCH(Y18,[13]resumen!$A$5:$A$16,0),MATCH($T$14,[13]resumen!$B$4:$H$4,0))</f>
        <v>#N/A</v>
      </c>
      <c r="Z127" s="339" t="e">
        <f>INDEX([13]resumen!$AK$5:$AQ$16,MATCH(Z18,[13]resumen!$A$5:$A$16,0),MATCH($T$14,[13]resumen!$B$4:$H$4,0))</f>
        <v>#N/A</v>
      </c>
      <c r="AA127" s="335" t="e">
        <f>INDEX([13]resumen!$AK$5:$AQ$16,MATCH(AA18,[13]resumen!$A$5:$A$16,0),MATCH($T$14,[13]resumen!$B$4:$H$4,0))</f>
        <v>#N/A</v>
      </c>
      <c r="AB127" s="335" t="e">
        <f>INDEX([13]resumen!$AK$5:$AQ$16,MATCH(AB18,[13]resumen!$A$5:$A$16,0),MATCH($T$14,[13]resumen!$B$4:$H$4,0))</f>
        <v>#N/A</v>
      </c>
      <c r="AC127" s="335" t="e">
        <f>INDEX([13]resumen!$AK$5:$AQ$16,MATCH(AC18,[13]resumen!$A$5:$A$16,0),MATCH($T$14,[13]resumen!$B$4:$H$4,0))</f>
        <v>#N/A</v>
      </c>
      <c r="AD127" s="335" t="e">
        <f>INDEX([13]resumen!$AK$5:$AQ$16,MATCH(AD18,[13]resumen!$A$5:$A$16,0),MATCH($T$14,[13]resumen!$B$4:$H$4,0))</f>
        <v>#N/A</v>
      </c>
      <c r="AE127" s="335" t="e">
        <f>INDEX([13]resumen!$AK$5:$AQ$16,MATCH(AE18,[13]resumen!$A$5:$A$16,0),MATCH($T$14,[13]resumen!$B$4:$H$4,0))</f>
        <v>#N/A</v>
      </c>
      <c r="AF127" s="338"/>
      <c r="AG127" s="337"/>
      <c r="AH127" s="337"/>
      <c r="AI127" s="360" t="str">
        <f t="shared" ref="AI127:AI132" si="94">IFERROR(((T127/E127)-1)*100,"ND")</f>
        <v>ND</v>
      </c>
      <c r="AJ127" s="360" t="str">
        <f t="shared" ref="AJ127:AJ132" si="95">IFERROR(((U127/F127)-1)*100,"NA")</f>
        <v>NA</v>
      </c>
      <c r="AK127" s="341" t="str">
        <f>IFERROR(((V127/G127)-1)*100,"ND")</f>
        <v>ND</v>
      </c>
      <c r="AL127" s="340" t="str">
        <f t="shared" ref="AL127:AT132" si="96">IFERROR(((W127/H127)-1)*100,"NA")</f>
        <v>NA</v>
      </c>
      <c r="AM127" s="340" t="str">
        <f t="shared" si="96"/>
        <v>NA</v>
      </c>
      <c r="AN127" s="341" t="str">
        <f t="shared" si="96"/>
        <v>NA</v>
      </c>
      <c r="AO127" s="341" t="str">
        <f>IFERROR(((Z127/K127)-1)*100,"ND")</f>
        <v>ND</v>
      </c>
      <c r="AP127" s="340" t="str">
        <f t="shared" si="96"/>
        <v>NA</v>
      </c>
      <c r="AQ127" s="340" t="str">
        <f t="shared" si="96"/>
        <v>NA</v>
      </c>
      <c r="AR127" s="340" t="str">
        <f t="shared" si="96"/>
        <v>NA</v>
      </c>
      <c r="AS127" s="340" t="str">
        <f t="shared" si="96"/>
        <v>NA</v>
      </c>
      <c r="AT127" s="340" t="str">
        <f t="shared" si="96"/>
        <v>NA</v>
      </c>
      <c r="AU127" s="357"/>
      <c r="AV127" s="344">
        <f t="shared" ref="AV127:AV132" si="97">SUM(E127:K127)</f>
        <v>9283.0541759999978</v>
      </c>
      <c r="AW127" s="345" t="e">
        <f t="shared" ref="AW127:AW132" si="98">SUM(T127:AE127)</f>
        <v>#N/A</v>
      </c>
      <c r="AX127" s="342" t="str">
        <f t="shared" ref="AX127:AX132" si="99">IFERROR(((AW127/AV127)-1)*100,"ND")</f>
        <v>ND</v>
      </c>
      <c r="AZ127" s="173"/>
    </row>
    <row r="128" spans="3:52" s="172" customFormat="1" ht="12" customHeight="1">
      <c r="C128" s="361" t="s">
        <v>60</v>
      </c>
      <c r="D128" s="372" t="s">
        <v>18</v>
      </c>
      <c r="E128" s="347">
        <f>INDEX([13]resumen!$AU$5:$BA$16,MATCH(E18,[13]resumen!$A$5:$A$16,0),MATCH($E$14,[13]resumen!$B$4:$H$4,0))</f>
        <v>7398.9329000000007</v>
      </c>
      <c r="F128" s="347">
        <f>INDEX([13]resumen!$AU$5:$BA$16,MATCH(F18,[13]resumen!$A$5:$A$16,0),MATCH($E$14,[13]resumen!$B$4:$H$4,0))</f>
        <v>6765.7311300000001</v>
      </c>
      <c r="G128" s="347">
        <f>INDEX([13]resumen!$AU$5:$BA$16,MATCH(G18,[13]resumen!$A$5:$A$16,0),MATCH($E$14,[13]resumen!$B$4:$H$4,0))</f>
        <v>6652.4713000000002</v>
      </c>
      <c r="H128" s="347">
        <f>INDEX([13]resumen!$AU$5:$BA$16,MATCH(H18,[13]resumen!$A$5:$A$16,0),MATCH($E$14,[13]resumen!$B$4:$H$4,0))</f>
        <v>6656.5229858554821</v>
      </c>
      <c r="I128" s="347">
        <f>INDEX([13]resumen!$AU$5:$BA$16,MATCH(I18,[13]resumen!$A$5:$A$16,0),MATCH($E$14,[13]resumen!$B$4:$H$4,0))</f>
        <v>6865.2363399999995</v>
      </c>
      <c r="J128" s="347">
        <f>INDEX([13]resumen!$AU$5:$BA$16,MATCH(J18,[13]resumen!$A$5:$A$16,0),MATCH($E$14,[13]resumen!$B$4:$H$4,0))</f>
        <v>7426.47613</v>
      </c>
      <c r="K128" s="347">
        <f>INDEX([13]resumen!$AU$5:$BA$16,MATCH(K18,[13]resumen!$A$5:$A$16,0),MATCH($E$14,[13]resumen!$B$4:$H$4,0))</f>
        <v>7596.9617300000009</v>
      </c>
      <c r="L128" s="347">
        <f>INDEX([13]resumen!$AU$5:$BA$16,MATCH(L18,[13]resumen!$A$5:$A$16,0),MATCH($E$14,[13]resumen!$B$4:$H$4,0))</f>
        <v>7304.7260099999994</v>
      </c>
      <c r="M128" s="347">
        <f>INDEX([13]resumen!$AU$5:$BA$16,MATCH(M18,[13]resumen!$A$5:$A$16,0),MATCH($E$14,[13]resumen!$B$4:$H$4,0))</f>
        <v>7276.7439999999997</v>
      </c>
      <c r="N128" s="347">
        <f>INDEX([13]resumen!$AU$5:$BA$16,MATCH(N18,[13]resumen!$A$5:$A$16,0),MATCH($E$14,[13]resumen!$B$4:$H$4,0))</f>
        <v>7297.6478500000003</v>
      </c>
      <c r="O128" s="347">
        <f>INDEX([13]resumen!$AU$5:$BA$16,MATCH(O18,[13]resumen!$A$5:$A$16,0),MATCH($E$14,[13]resumen!$B$4:$H$4,0))</f>
        <v>7055.9634999999998</v>
      </c>
      <c r="P128" s="347">
        <f>INDEX([13]resumen!$AU$5:$BA$16,MATCH(P18,[13]resumen!$A$5:$A$16,0),MATCH($E$14,[13]resumen!$B$4:$H$4,0))</f>
        <v>7632.8809199999996</v>
      </c>
      <c r="Q128" s="354"/>
      <c r="R128" s="348"/>
      <c r="S128" s="348"/>
      <c r="T128" s="350" t="e">
        <f>INDEX([13]resumen!$AU$5:$BA$16,MATCH(T18,[13]resumen!$A$5:$A$16,0),MATCH($T$14,[13]resumen!$B$4:$H$4,0))</f>
        <v>#N/A</v>
      </c>
      <c r="U128" s="350" t="e">
        <f>INDEX([13]resumen!$AU$5:$BA$16,MATCH(U18,[13]resumen!$A$5:$A$16,0),MATCH($T$14,[13]resumen!$B$4:$H$4,0))</f>
        <v>#N/A</v>
      </c>
      <c r="V128" s="350" t="e">
        <f>INDEX([13]resumen!$AU$5:$BA$16,MATCH(V18,[13]resumen!$A$5:$A$16,0),MATCH($T$14,[13]resumen!$B$4:$H$4,0))</f>
        <v>#N/A</v>
      </c>
      <c r="W128" s="350" t="e">
        <f>INDEX([13]resumen!$AU$5:$BA$16,MATCH(W18,[13]resumen!$A$5:$A$16,0),MATCH($T$14,[13]resumen!$B$4:$H$4,0))</f>
        <v>#N/A</v>
      </c>
      <c r="X128" s="350" t="e">
        <f>INDEX([13]resumen!$AU$5:$BA$16,MATCH(X18,[13]resumen!$A$5:$A$16,0),MATCH($T$14,[13]resumen!$B$4:$H$4,0))</f>
        <v>#N/A</v>
      </c>
      <c r="Y128" s="350" t="e">
        <f>INDEX([13]resumen!$AU$5:$BA$16,MATCH(Y18,[13]resumen!$A$5:$A$16,0),MATCH($T$14,[13]resumen!$B$4:$H$4,0))</f>
        <v>#N/A</v>
      </c>
      <c r="Z128" s="350" t="e">
        <f>INDEX([13]resumen!$AU$5:$BA$16,MATCH(Z18,[13]resumen!$A$5:$A$16,0),MATCH($T$14,[13]resumen!$B$4:$H$4,0))</f>
        <v>#N/A</v>
      </c>
      <c r="AA128" s="347" t="e">
        <f>INDEX([13]resumen!$AU$5:$BA$16,MATCH(AA18,[13]resumen!$A$5:$A$16,0),MATCH($T$14,[13]resumen!$B$4:$H$4,0))</f>
        <v>#N/A</v>
      </c>
      <c r="AB128" s="347" t="e">
        <f>INDEX([13]resumen!$AU$5:$BA$16,MATCH(AB18,[13]resumen!$A$5:$A$16,0),MATCH($T$14,[13]resumen!$B$4:$H$4,0))</f>
        <v>#N/A</v>
      </c>
      <c r="AC128" s="347" t="e">
        <f>INDEX([13]resumen!$AU$5:$BA$16,MATCH(AC18,[13]resumen!$A$5:$A$16,0),MATCH($T$14,[13]resumen!$B$4:$H$4,0))</f>
        <v>#N/A</v>
      </c>
      <c r="AD128" s="347" t="e">
        <f>INDEX([13]resumen!$AU$5:$BA$16,MATCH(AD18,[13]resumen!$A$5:$A$16,0),MATCH($T$14,[13]resumen!$B$4:$H$4,0))</f>
        <v>#N/A</v>
      </c>
      <c r="AE128" s="347" t="e">
        <f>INDEX([13]resumen!$AU$5:$BA$16,MATCH(AE18,[13]resumen!$A$5:$A$16,0),MATCH($T$14,[13]resumen!$B$4:$H$4,0))</f>
        <v>#N/A</v>
      </c>
      <c r="AF128" s="349"/>
      <c r="AG128" s="348"/>
      <c r="AH128" s="348"/>
      <c r="AI128" s="351" t="str">
        <f t="shared" si="94"/>
        <v>ND</v>
      </c>
      <c r="AJ128" s="351" t="str">
        <f t="shared" si="95"/>
        <v>NA</v>
      </c>
      <c r="AK128" s="352" t="str">
        <f t="shared" ref="AK128:AK132" si="100">IFERROR(((V128/G128)-1)*100,"ND")</f>
        <v>ND</v>
      </c>
      <c r="AL128" s="351" t="str">
        <f t="shared" si="96"/>
        <v>NA</v>
      </c>
      <c r="AM128" s="351" t="str">
        <f t="shared" si="96"/>
        <v>NA</v>
      </c>
      <c r="AN128" s="352" t="str">
        <f t="shared" si="96"/>
        <v>NA</v>
      </c>
      <c r="AO128" s="352" t="str">
        <f t="shared" ref="AO128:AO132" si="101">IFERROR(((Z128/K128)-1)*100,"ND")</f>
        <v>ND</v>
      </c>
      <c r="AP128" s="351" t="str">
        <f t="shared" si="96"/>
        <v>NA</v>
      </c>
      <c r="AQ128" s="351" t="str">
        <f t="shared" si="96"/>
        <v>NA</v>
      </c>
      <c r="AR128" s="351" t="str">
        <f t="shared" si="96"/>
        <v>NA</v>
      </c>
      <c r="AS128" s="351" t="str">
        <f t="shared" si="96"/>
        <v>NA</v>
      </c>
      <c r="AT128" s="351" t="str">
        <f t="shared" si="96"/>
        <v>NA</v>
      </c>
      <c r="AU128" s="357"/>
      <c r="AV128" s="344">
        <f t="shared" si="97"/>
        <v>49362.332515855487</v>
      </c>
      <c r="AW128" s="345" t="e">
        <f t="shared" si="98"/>
        <v>#N/A</v>
      </c>
      <c r="AX128" s="352" t="str">
        <f t="shared" si="99"/>
        <v>ND</v>
      </c>
      <c r="AZ128" s="173"/>
    </row>
    <row r="129" spans="3:52" s="172" customFormat="1" ht="24" customHeight="1">
      <c r="C129" s="361" t="s">
        <v>61</v>
      </c>
      <c r="D129" s="372" t="s">
        <v>18</v>
      </c>
      <c r="E129" s="347">
        <f>INDEX([13]resumen!$BF$5:$BL$16,MATCH(E18,[13]resumen!$A$5:$A$16,0),MATCH($E$14,[13]resumen!$B$4:$H$4,0))</f>
        <v>15428.834530000002</v>
      </c>
      <c r="F129" s="347">
        <f>INDEX([13]resumen!$BF$5:$BL$16,MATCH(F18,[13]resumen!$A$5:$A$16,0),MATCH($E$14,[13]resumen!$B$4:$H$4,0))</f>
        <v>13816.691919999999</v>
      </c>
      <c r="G129" s="347">
        <f>INDEX([13]resumen!$BF$5:$BL$16,MATCH(G18,[13]resumen!$A$5:$A$16,0),MATCH($E$14,[13]resumen!$B$4:$H$4,0))</f>
        <v>13107.340189999999</v>
      </c>
      <c r="H129" s="347">
        <f>INDEX([13]resumen!$BF$5:$BL$16,MATCH(H18,[13]resumen!$A$5:$A$16,0),MATCH($E$14,[13]resumen!$B$4:$H$4,0))</f>
        <v>12611.479650000001</v>
      </c>
      <c r="I129" s="347">
        <f>INDEX([13]resumen!$BF$5:$BL$16,MATCH(I18,[13]resumen!$A$5:$A$16,0),MATCH($E$14,[13]resumen!$B$4:$H$4,0))</f>
        <v>13916.33927</v>
      </c>
      <c r="J129" s="347">
        <f>INDEX([13]resumen!$BF$5:$BL$16,MATCH(J18,[13]resumen!$A$5:$A$16,0),MATCH($E$14,[13]resumen!$B$4:$H$4,0))</f>
        <v>15368.81746</v>
      </c>
      <c r="K129" s="347">
        <f>INDEX([13]resumen!$BF$5:$BL$16,MATCH(K18,[13]resumen!$A$5:$A$16,0),MATCH($E$14,[13]resumen!$B$4:$H$4,0))</f>
        <v>15696.082450000002</v>
      </c>
      <c r="L129" s="347">
        <f>INDEX([13]resumen!$BF$5:$BL$16,MATCH(L18,[13]resumen!$A$5:$A$16,0),MATCH($E$14,[13]resumen!$B$4:$H$4,0))</f>
        <v>16639.82922</v>
      </c>
      <c r="M129" s="347">
        <f>INDEX([13]resumen!$BF$5:$BL$16,MATCH(M18,[13]resumen!$A$5:$A$16,0),MATCH($E$14,[13]resumen!$B$4:$H$4,0))</f>
        <v>15157.004140000001</v>
      </c>
      <c r="N129" s="347">
        <f>INDEX([13]resumen!$BF$5:$BL$16,MATCH(N18,[13]resumen!$A$5:$A$16,0),MATCH($E$14,[13]resumen!$B$4:$H$4,0))</f>
        <v>15427.538790000001</v>
      </c>
      <c r="O129" s="347">
        <f>INDEX([13]resumen!$BF$5:$BL$16,MATCH(O18,[13]resumen!$A$5:$A$16,0),MATCH($E$14,[13]resumen!$B$4:$H$4,0))</f>
        <v>15400.02234</v>
      </c>
      <c r="P129" s="347">
        <f>INDEX([13]resumen!$BF$5:$BL$16,MATCH(P18,[13]resumen!$A$5:$A$16,0),MATCH($E$14,[13]resumen!$B$4:$H$4,0))</f>
        <v>15750.671420000001</v>
      </c>
      <c r="Q129" s="354"/>
      <c r="R129" s="348"/>
      <c r="S129" s="348"/>
      <c r="T129" s="350" t="e">
        <f>INDEX([13]resumen!$BF$5:$BL$16,MATCH(T18,[13]resumen!$A$5:$A$16,0),MATCH($T$14,[13]resumen!$B$4:$H$4,0))</f>
        <v>#N/A</v>
      </c>
      <c r="U129" s="350" t="e">
        <f>INDEX([13]resumen!$BF$5:$BL$16,MATCH(U18,[13]resumen!$A$5:$A$16,0),MATCH($T$14,[13]resumen!$B$4:$H$4,0))</f>
        <v>#N/A</v>
      </c>
      <c r="V129" s="350" t="e">
        <f>INDEX([13]resumen!$BF$5:$BL$16,MATCH(V18,[13]resumen!$A$5:$A$16,0),MATCH($T$14,[13]resumen!$B$4:$H$4,0))</f>
        <v>#N/A</v>
      </c>
      <c r="W129" s="350" t="e">
        <f>INDEX([13]resumen!$BF$5:$BL$16,MATCH(W18,[13]resumen!$A$5:$A$16,0),MATCH($T$14,[13]resumen!$B$4:$H$4,0))</f>
        <v>#N/A</v>
      </c>
      <c r="X129" s="350" t="e">
        <f>INDEX([13]resumen!$BF$5:$BL$16,MATCH(X18,[13]resumen!$A$5:$A$16,0),MATCH($T$14,[13]resumen!$B$4:$H$4,0))</f>
        <v>#N/A</v>
      </c>
      <c r="Y129" s="350" t="e">
        <f>INDEX([13]resumen!$BF$5:$BL$16,MATCH(Y18,[13]resumen!$A$5:$A$16,0),MATCH($T$14,[13]resumen!$B$4:$H$4,0))</f>
        <v>#N/A</v>
      </c>
      <c r="Z129" s="350" t="e">
        <f>INDEX([13]resumen!$BF$5:$BL$16,MATCH(Z18,[13]resumen!$A$5:$A$16,0),MATCH($T$14,[13]resumen!$B$4:$H$4,0))</f>
        <v>#N/A</v>
      </c>
      <c r="AA129" s="347" t="e">
        <f>INDEX([13]resumen!$BF$5:$BL$16,MATCH(AA18,[13]resumen!$A$5:$A$16,0),MATCH($T$14,[13]resumen!$B$4:$H$4,0))</f>
        <v>#N/A</v>
      </c>
      <c r="AB129" s="347" t="e">
        <f>INDEX([13]resumen!$BF$5:$BL$16,MATCH(AB18,[13]resumen!$A$5:$A$16,0),MATCH($T$14,[13]resumen!$B$4:$H$4,0))</f>
        <v>#N/A</v>
      </c>
      <c r="AC129" s="347" t="e">
        <f>INDEX([13]resumen!$BF$5:$BL$16,MATCH(AC18,[13]resumen!$A$5:$A$16,0),MATCH($T$14,[13]resumen!$B$4:$H$4,0))</f>
        <v>#N/A</v>
      </c>
      <c r="AD129" s="347" t="e">
        <f>INDEX([13]resumen!$BF$5:$BL$16,MATCH(AD18,[13]resumen!$A$5:$A$16,0),MATCH($T$14,[13]resumen!$B$4:$H$4,0))</f>
        <v>#N/A</v>
      </c>
      <c r="AE129" s="347" t="e">
        <f>INDEX([13]resumen!$BF$5:$BL$16,MATCH(AE18,[13]resumen!$A$5:$A$16,0),MATCH($T$14,[13]resumen!$B$4:$H$4,0))</f>
        <v>#N/A</v>
      </c>
      <c r="AF129" s="349"/>
      <c r="AG129" s="348"/>
      <c r="AH129" s="348"/>
      <c r="AI129" s="351" t="str">
        <f t="shared" si="94"/>
        <v>ND</v>
      </c>
      <c r="AJ129" s="351" t="str">
        <f t="shared" si="95"/>
        <v>NA</v>
      </c>
      <c r="AK129" s="352" t="str">
        <f t="shared" si="100"/>
        <v>ND</v>
      </c>
      <c r="AL129" s="351" t="str">
        <f t="shared" si="96"/>
        <v>NA</v>
      </c>
      <c r="AM129" s="351" t="str">
        <f t="shared" si="96"/>
        <v>NA</v>
      </c>
      <c r="AN129" s="352" t="str">
        <f t="shared" si="96"/>
        <v>NA</v>
      </c>
      <c r="AO129" s="352" t="str">
        <f t="shared" si="101"/>
        <v>ND</v>
      </c>
      <c r="AP129" s="351" t="str">
        <f t="shared" si="96"/>
        <v>NA</v>
      </c>
      <c r="AQ129" s="351" t="str">
        <f t="shared" si="96"/>
        <v>NA</v>
      </c>
      <c r="AR129" s="351" t="str">
        <f t="shared" si="96"/>
        <v>NA</v>
      </c>
      <c r="AS129" s="351" t="str">
        <f t="shared" si="96"/>
        <v>NA</v>
      </c>
      <c r="AT129" s="351" t="str">
        <f t="shared" si="96"/>
        <v>NA</v>
      </c>
      <c r="AU129" s="163"/>
      <c r="AV129" s="344">
        <f t="shared" si="97"/>
        <v>99945.585470000005</v>
      </c>
      <c r="AW129" s="345" t="e">
        <f t="shared" si="98"/>
        <v>#N/A</v>
      </c>
      <c r="AX129" s="352" t="str">
        <f t="shared" si="99"/>
        <v>ND</v>
      </c>
      <c r="AZ129" s="173"/>
    </row>
    <row r="130" spans="3:52" s="172" customFormat="1" ht="12" customHeight="1">
      <c r="C130" s="361" t="s">
        <v>58</v>
      </c>
      <c r="D130" s="372" t="s">
        <v>18</v>
      </c>
      <c r="E130" s="347">
        <f>INDEX([13]resumen!$B$24:$H$35,MATCH(E18,[13]resumen!$A$5:$A$16,0),MATCH($E$14,[13]resumen!$B$4:$H$4,0))</f>
        <v>1163</v>
      </c>
      <c r="F130" s="347">
        <f>INDEX([13]resumen!$B$24:$H$35,MATCH(F18,[13]resumen!$A$5:$A$16,0),MATCH($E$14,[13]resumen!$B$4:$H$4,0))</f>
        <v>970</v>
      </c>
      <c r="G130" s="347">
        <f>INDEX([13]resumen!$B$24:$H$35,MATCH(G18,[13]resumen!$A$5:$A$16,0),MATCH($E$14,[13]resumen!$B$4:$H$4,0))</f>
        <v>1054</v>
      </c>
      <c r="H130" s="347">
        <f>INDEX([13]resumen!$B$24:$H$35,MATCH(H18,[13]resumen!$A$5:$A$16,0),MATCH($E$14,[13]resumen!$B$4:$H$4,0))</f>
        <v>1000</v>
      </c>
      <c r="I130" s="347">
        <f>INDEX([13]resumen!$B$24:$H$35,MATCH(I18,[13]resumen!$A$5:$A$16,0),MATCH($E$14,[13]resumen!$B$4:$H$4,0))</f>
        <v>958</v>
      </c>
      <c r="J130" s="347">
        <f>INDEX([13]resumen!$B$24:$H$35,MATCH(J18,[13]resumen!$A$5:$A$16,0),MATCH($E$14,[13]resumen!$B$4:$H$4,0))</f>
        <v>963</v>
      </c>
      <c r="K130" s="347">
        <f>INDEX([13]resumen!$B$24:$H$35,MATCH(K18,[13]resumen!$A$5:$A$16,0),MATCH($E$14,[13]resumen!$B$4:$H$4,0))</f>
        <v>999</v>
      </c>
      <c r="L130" s="347">
        <f>INDEX([13]resumen!$B$24:$H$35,MATCH(L18,[13]resumen!$A$5:$A$16,0),MATCH($E$14,[13]resumen!$B$4:$H$4,0))</f>
        <v>941</v>
      </c>
      <c r="M130" s="347">
        <f>INDEX([13]resumen!$B$24:$H$35,MATCH(M18,[13]resumen!$A$5:$A$16,0),MATCH($E$14,[13]resumen!$B$4:$H$4,0))</f>
        <v>947</v>
      </c>
      <c r="N130" s="347">
        <f>INDEX([13]resumen!$B$24:$H$35,MATCH(N18,[13]resumen!$A$5:$A$16,0),MATCH($E$14,[13]resumen!$B$4:$H$4,0))</f>
        <v>919</v>
      </c>
      <c r="O130" s="347">
        <f>INDEX([13]resumen!$B$24:$H$35,MATCH(O18,[13]resumen!$A$5:$A$16,0),MATCH($E$14,[13]resumen!$B$4:$H$4,0))</f>
        <v>966</v>
      </c>
      <c r="P130" s="347">
        <f>INDEX([13]resumen!$B$24:$H$35,MATCH(P18,[13]resumen!$A$5:$A$16,0),MATCH($E$14,[13]resumen!$B$4:$H$4,0))</f>
        <v>841</v>
      </c>
      <c r="Q130" s="354"/>
      <c r="R130" s="348"/>
      <c r="S130" s="348"/>
      <c r="T130" s="350" t="e">
        <f>INDEX([13]resumen!$B$24:$H$35,MATCH(T18,[13]resumen!$A$5:$A$16,0),MATCH($T$14,[13]resumen!$B$4:$H$4,0))</f>
        <v>#N/A</v>
      </c>
      <c r="U130" s="350" t="e">
        <f>INDEX([13]resumen!$B$24:$H$35,MATCH(U18,[13]resumen!$A$5:$A$16,0),MATCH($T$14,[13]resumen!$B$4:$H$4,0))</f>
        <v>#N/A</v>
      </c>
      <c r="V130" s="350" t="e">
        <f>INDEX([13]resumen!$B$24:$H$35,MATCH(V18,[13]resumen!$A$5:$A$16,0),MATCH($T$14,[13]resumen!$B$4:$H$4,0))</f>
        <v>#N/A</v>
      </c>
      <c r="W130" s="350" t="e">
        <f>INDEX([13]resumen!$B$24:$H$35,MATCH(W18,[13]resumen!$A$5:$A$16,0),MATCH($T$14,[13]resumen!$B$4:$H$4,0))</f>
        <v>#N/A</v>
      </c>
      <c r="X130" s="350" t="e">
        <f>INDEX([13]resumen!$B$24:$H$35,MATCH(X18,[13]resumen!$A$5:$A$16,0),MATCH($T$14,[13]resumen!$B$4:$H$4,0))</f>
        <v>#N/A</v>
      </c>
      <c r="Y130" s="350" t="e">
        <f>INDEX([13]resumen!$B$24:$H$35,MATCH(Y18,[13]resumen!$A$5:$A$16,0),MATCH($T$14,[13]resumen!$B$4:$H$4,0))</f>
        <v>#N/A</v>
      </c>
      <c r="Z130" s="350" t="e">
        <f>INDEX([13]resumen!$B$24:$H$35,MATCH(Z18,[13]resumen!$A$5:$A$16,0),MATCH($T$14,[13]resumen!$B$4:$H$4,0))</f>
        <v>#N/A</v>
      </c>
      <c r="AA130" s="347" t="e">
        <f>INDEX([13]resumen!$B$24:$H$35,MATCH(AA18,[13]resumen!$A$5:$A$16,0),MATCH($T$14,[13]resumen!$B$4:$H$4,0))</f>
        <v>#N/A</v>
      </c>
      <c r="AB130" s="347" t="e">
        <f>INDEX([13]resumen!$B$24:$H$35,MATCH(AB18,[13]resumen!$A$5:$A$16,0),MATCH($T$14,[13]resumen!$B$4:$H$4,0))</f>
        <v>#N/A</v>
      </c>
      <c r="AC130" s="347" t="e">
        <f>INDEX([13]resumen!$B$24:$H$35,MATCH(AC18,[13]resumen!$A$5:$A$16,0),MATCH($T$14,[13]resumen!$B$4:$H$4,0))</f>
        <v>#N/A</v>
      </c>
      <c r="AD130" s="347" t="e">
        <f>INDEX([13]resumen!$B$24:$H$35,MATCH(AD18,[13]resumen!$A$5:$A$16,0),MATCH($T$14,[13]resumen!$B$4:$H$4,0))</f>
        <v>#N/A</v>
      </c>
      <c r="AE130" s="347" t="e">
        <f>INDEX([13]resumen!$B$24:$H$35,MATCH(AE18,[13]resumen!$A$5:$A$16,0),MATCH($T$14,[13]resumen!$B$4:$H$4,0))</f>
        <v>#N/A</v>
      </c>
      <c r="AF130" s="348"/>
      <c r="AG130" s="348"/>
      <c r="AH130" s="348"/>
      <c r="AI130" s="351" t="str">
        <f t="shared" si="94"/>
        <v>ND</v>
      </c>
      <c r="AJ130" s="351" t="str">
        <f t="shared" si="95"/>
        <v>NA</v>
      </c>
      <c r="AK130" s="352" t="str">
        <f t="shared" si="100"/>
        <v>ND</v>
      </c>
      <c r="AL130" s="351" t="str">
        <f t="shared" si="96"/>
        <v>NA</v>
      </c>
      <c r="AM130" s="351" t="str">
        <f t="shared" si="96"/>
        <v>NA</v>
      </c>
      <c r="AN130" s="352" t="str">
        <f t="shared" si="96"/>
        <v>NA</v>
      </c>
      <c r="AO130" s="352" t="str">
        <f t="shared" si="101"/>
        <v>ND</v>
      </c>
      <c r="AP130" s="351" t="str">
        <f t="shared" si="96"/>
        <v>NA</v>
      </c>
      <c r="AQ130" s="351" t="str">
        <f t="shared" si="96"/>
        <v>NA</v>
      </c>
      <c r="AR130" s="351" t="str">
        <f t="shared" si="96"/>
        <v>NA</v>
      </c>
      <c r="AS130" s="351" t="str">
        <f t="shared" si="96"/>
        <v>NA</v>
      </c>
      <c r="AT130" s="351" t="str">
        <f t="shared" si="96"/>
        <v>NA</v>
      </c>
      <c r="AU130" s="163"/>
      <c r="AV130" s="344">
        <f t="shared" si="97"/>
        <v>7107</v>
      </c>
      <c r="AW130" s="345" t="e">
        <f t="shared" si="98"/>
        <v>#N/A</v>
      </c>
      <c r="AX130" s="352" t="str">
        <f t="shared" si="99"/>
        <v>ND</v>
      </c>
      <c r="AZ130" s="173"/>
    </row>
    <row r="131" spans="3:52" s="172" customFormat="1" ht="12" customHeight="1">
      <c r="C131" s="361" t="s">
        <v>62</v>
      </c>
      <c r="D131" s="372" t="s">
        <v>18</v>
      </c>
      <c r="E131" s="347">
        <f>INDEX([13]resumen!$M$24:$S$35,MATCH(E18,[13]resumen!$A$5:$A$16,0),MATCH($E$14,[13]resumen!$B$4:$H$4,0))</f>
        <v>22568</v>
      </c>
      <c r="F131" s="347">
        <f>INDEX([13]resumen!$M$24:$S$35,MATCH(F18,[13]resumen!$A$5:$A$16,0),MATCH($E$14,[13]resumen!$B$4:$H$4,0))</f>
        <v>52130</v>
      </c>
      <c r="G131" s="347">
        <f>INDEX([13]resumen!$M$24:$S$35,MATCH(G18,[13]resumen!$A$5:$A$16,0),MATCH($E$14,[13]resumen!$B$4:$H$4,0))</f>
        <v>66670</v>
      </c>
      <c r="H131" s="347">
        <f>INDEX([13]resumen!$M$24:$S$35,MATCH(H18,[13]resumen!$A$5:$A$16,0),MATCH($E$14,[13]resumen!$B$4:$H$4,0))</f>
        <v>25042</v>
      </c>
      <c r="I131" s="347">
        <f>INDEX([13]resumen!$M$24:$S$35,MATCH(I18,[13]resumen!$A$5:$A$16,0),MATCH($E$14,[13]resumen!$B$4:$H$4,0))</f>
        <v>4084</v>
      </c>
      <c r="J131" s="347">
        <f>INDEX([13]resumen!$M$24:$S$35,MATCH(J18,[13]resumen!$A$5:$A$16,0),MATCH($E$14,[13]resumen!$B$4:$H$4,0))</f>
        <v>0</v>
      </c>
      <c r="K131" s="347">
        <f>INDEX([13]resumen!$M$24:$S$35,MATCH(K18,[13]resumen!$A$5:$A$16,0),MATCH($E$14,[13]resumen!$B$4:$H$4,0))</f>
        <v>0</v>
      </c>
      <c r="L131" s="347">
        <f>INDEX([13]resumen!$M$24:$S$35,MATCH(L18,[13]resumen!$A$5:$A$16,0),MATCH($E$14,[13]resumen!$B$4:$H$4,0))</f>
        <v>0</v>
      </c>
      <c r="M131" s="347">
        <f>INDEX([13]resumen!$M$24:$S$35,MATCH(M18,[13]resumen!$A$5:$A$16,0),MATCH($E$14,[13]resumen!$B$4:$H$4,0))</f>
        <v>0</v>
      </c>
      <c r="N131" s="347">
        <f>INDEX([13]resumen!$M$24:$S$35,MATCH(N18,[13]resumen!$A$5:$A$16,0),MATCH($E$14,[13]resumen!$B$4:$H$4,0))</f>
        <v>0</v>
      </c>
      <c r="O131" s="347">
        <f>INDEX([13]resumen!$M$24:$S$35,MATCH(O18,[13]resumen!$A$5:$A$16,0),MATCH($E$14,[13]resumen!$B$4:$H$4,0))</f>
        <v>0</v>
      </c>
      <c r="P131" s="347">
        <f>INDEX([13]resumen!$M$24:$S$35,MATCH(P18,[13]resumen!$A$5:$A$16,0),MATCH($E$14,[13]resumen!$B$4:$H$4,0))</f>
        <v>0</v>
      </c>
      <c r="Q131" s="354"/>
      <c r="R131" s="348"/>
      <c r="S131" s="348"/>
      <c r="T131" s="350" t="e">
        <f>INDEX([13]resumen!$M$24:$S$35,MATCH(T18,[13]resumen!$A$5:$A$16,0),MATCH($T$14,[13]resumen!$B$4:$H$4,0))</f>
        <v>#N/A</v>
      </c>
      <c r="U131" s="350" t="e">
        <f>INDEX([13]resumen!$M$24:$S$35,MATCH(U18,[13]resumen!$A$5:$A$16,0),MATCH($T$14,[13]resumen!$B$4:$H$4,0))</f>
        <v>#N/A</v>
      </c>
      <c r="V131" s="350" t="e">
        <f>INDEX([13]resumen!$M$24:$S$35,MATCH(V18,[13]resumen!$A$5:$A$16,0),MATCH($T$14,[13]resumen!$B$4:$H$4,0))</f>
        <v>#N/A</v>
      </c>
      <c r="W131" s="350" t="e">
        <f>INDEX([13]resumen!$M$24:$S$35,MATCH(W18,[13]resumen!$A$5:$A$16,0),MATCH($T$14,[13]resumen!$B$4:$H$4,0))</f>
        <v>#N/A</v>
      </c>
      <c r="X131" s="350" t="e">
        <f>INDEX([13]resumen!$M$24:$S$35,MATCH(X18,[13]resumen!$A$5:$A$16,0),MATCH($T$14,[13]resumen!$B$4:$H$4,0))</f>
        <v>#N/A</v>
      </c>
      <c r="Y131" s="350" t="e">
        <f>INDEX([13]resumen!$M$24:$S$35,MATCH(Y18,[13]resumen!$A$5:$A$16,0),MATCH($T$14,[13]resumen!$B$4:$H$4,0))</f>
        <v>#N/A</v>
      </c>
      <c r="Z131" s="350" t="e">
        <f>INDEX([13]resumen!$M$24:$S$35,MATCH(Z18,[13]resumen!$A$5:$A$16,0),MATCH($T$14,[13]resumen!$B$4:$H$4,0))</f>
        <v>#N/A</v>
      </c>
      <c r="AA131" s="347" t="e">
        <f>INDEX([13]resumen!$M$24:$S$35,MATCH(AA18,[13]resumen!$A$5:$A$16,0),MATCH($T$14,[13]resumen!$B$4:$H$4,0))</f>
        <v>#N/A</v>
      </c>
      <c r="AB131" s="347" t="e">
        <f>INDEX([13]resumen!$M$24:$S$35,MATCH(AB18,[13]resumen!$A$5:$A$16,0),MATCH($T$14,[13]resumen!$B$4:$H$4,0))</f>
        <v>#N/A</v>
      </c>
      <c r="AC131" s="347" t="e">
        <f>INDEX([13]resumen!$M$24:$S$35,MATCH(AC18,[13]resumen!$A$5:$A$16,0),MATCH($T$14,[13]resumen!$B$4:$H$4,0))</f>
        <v>#N/A</v>
      </c>
      <c r="AD131" s="347" t="e">
        <f>INDEX([13]resumen!$M$24:$S$35,MATCH(AD18,[13]resumen!$A$5:$A$16,0),MATCH($T$14,[13]resumen!$B$4:$H$4,0))</f>
        <v>#N/A</v>
      </c>
      <c r="AE131" s="347" t="e">
        <f>INDEX([13]resumen!$M$24:$S$35,MATCH(AE18,[13]resumen!$A$5:$A$16,0),MATCH($T$14,[13]resumen!$B$4:$H$4,0))</f>
        <v>#N/A</v>
      </c>
      <c r="AF131" s="348"/>
      <c r="AG131" s="348"/>
      <c r="AH131" s="348"/>
      <c r="AI131" s="351" t="str">
        <f t="shared" si="94"/>
        <v>ND</v>
      </c>
      <c r="AJ131" s="351" t="str">
        <f t="shared" si="95"/>
        <v>NA</v>
      </c>
      <c r="AK131" s="352" t="str">
        <f t="shared" si="100"/>
        <v>ND</v>
      </c>
      <c r="AL131" s="351" t="str">
        <f t="shared" si="96"/>
        <v>NA</v>
      </c>
      <c r="AM131" s="351">
        <v>0</v>
      </c>
      <c r="AN131" s="352">
        <v>0</v>
      </c>
      <c r="AO131" s="352" t="str">
        <f t="shared" si="101"/>
        <v>ND</v>
      </c>
      <c r="AP131" s="351" t="str">
        <f t="shared" si="96"/>
        <v>NA</v>
      </c>
      <c r="AQ131" s="351" t="str">
        <f t="shared" si="96"/>
        <v>NA</v>
      </c>
      <c r="AR131" s="351" t="str">
        <f t="shared" si="96"/>
        <v>NA</v>
      </c>
      <c r="AS131" s="351" t="str">
        <f t="shared" si="96"/>
        <v>NA</v>
      </c>
      <c r="AT131" s="351" t="str">
        <f t="shared" si="96"/>
        <v>NA</v>
      </c>
      <c r="AU131" s="163"/>
      <c r="AV131" s="344">
        <f t="shared" si="97"/>
        <v>170494</v>
      </c>
      <c r="AW131" s="345" t="e">
        <f t="shared" si="98"/>
        <v>#N/A</v>
      </c>
      <c r="AX131" s="352" t="str">
        <f t="shared" si="99"/>
        <v>ND</v>
      </c>
      <c r="AZ131" s="173"/>
    </row>
    <row r="132" spans="3:52" ht="12" customHeight="1">
      <c r="C132" s="361" t="s">
        <v>63</v>
      </c>
      <c r="D132" s="372" t="s">
        <v>18</v>
      </c>
      <c r="E132" s="347">
        <f>INDEX([13]resumen!$Y$24:$AE$35,MATCH(E18,[13]resumen!$A$5:$A$16,0),MATCH($E$14,[13]resumen!$B$4:$H$4,0))</f>
        <v>657.27891156462579</v>
      </c>
      <c r="F132" s="347">
        <f>INDEX([13]resumen!$Y$24:$AE$35,MATCH(F18,[13]resumen!$A$5:$A$16,0),MATCH($E$14,[13]resumen!$B$4:$H$4,0))</f>
        <v>5419.8639455782313</v>
      </c>
      <c r="G132" s="347">
        <f>INDEX([13]resumen!$Y$24:$AE$35,MATCH(G18,[13]resumen!$A$5:$A$16,0),MATCH($E$14,[13]resumen!$B$4:$H$4,0))</f>
        <v>10387.392290249432</v>
      </c>
      <c r="H132" s="347">
        <f>INDEX([13]resumen!$Y$24:$AE$35,MATCH(H18,[13]resumen!$A$5:$A$16,0),MATCH($E$14,[13]resumen!$B$4:$H$4,0))</f>
        <v>5895.0566893424038</v>
      </c>
      <c r="I132" s="347">
        <f>INDEX([13]resumen!$Y$24:$AE$35,MATCH(I18,[13]resumen!$A$5:$A$16,0),MATCH($E$14,[13]resumen!$B$4:$H$4,0))</f>
        <v>765.21541950113374</v>
      </c>
      <c r="J132" s="347">
        <f>INDEX([13]resumen!$Y$24:$AE$35,MATCH(J18,[13]resumen!$A$5:$A$16,0),MATCH($E$14,[13]resumen!$B$4:$H$4,0))</f>
        <v>115.91836734693877</v>
      </c>
      <c r="K132" s="347">
        <f>INDEX([13]resumen!$Y$24:$AE$35,MATCH(K18,[13]resumen!$A$5:$A$16,0),MATCH($E$14,[13]resumen!$B$4:$H$4,0))</f>
        <v>0</v>
      </c>
      <c r="L132" s="347">
        <f>INDEX([13]resumen!$Y$24:$AE$35,MATCH(L18,[13]resumen!$A$5:$A$16,0),MATCH($E$14,[13]resumen!$B$4:$H$4,0))</f>
        <v>0</v>
      </c>
      <c r="M132" s="347">
        <f>INDEX([13]resumen!$Y$24:$AE$35,MATCH(M18,[13]resumen!$A$5:$A$16,0),MATCH($E$14,[13]resumen!$B$4:$H$4,0))</f>
        <v>0</v>
      </c>
      <c r="N132" s="347">
        <f>INDEX([13]resumen!$Y$24:$AE$35,MATCH(N18,[13]resumen!$A$5:$A$16,0),MATCH($E$14,[13]resumen!$B$4:$H$4,0))</f>
        <v>0</v>
      </c>
      <c r="O132" s="347">
        <f>INDEX([13]resumen!$Y$24:$AE$35,MATCH(O18,[13]resumen!$A$5:$A$16,0),MATCH($E$14,[13]resumen!$B$4:$H$4,0))</f>
        <v>26.077097505668934</v>
      </c>
      <c r="P132" s="347">
        <f>INDEX([13]resumen!$Y$24:$AE$35,MATCH(P18,[13]resumen!$A$5:$A$16,0),MATCH($E$14,[13]resumen!$B$4:$H$4,0))</f>
        <v>27.66439909297052</v>
      </c>
      <c r="Q132" s="354"/>
      <c r="R132" s="348"/>
      <c r="S132" s="348"/>
      <c r="T132" s="350" t="e">
        <f>INDEX([13]resumen!$Y$24:$AE$35,MATCH(T18,[13]resumen!$A$5:$A$16,0),MATCH($T$14,[13]resumen!$B$4:$H$4,0))</f>
        <v>#N/A</v>
      </c>
      <c r="U132" s="350" t="e">
        <f>INDEX([13]resumen!$Y$24:$AE$35,MATCH(U18,[13]resumen!$A$5:$A$16,0),MATCH($T$14,[13]resumen!$B$4:$H$4,0))</f>
        <v>#N/A</v>
      </c>
      <c r="V132" s="350" t="e">
        <f>INDEX([13]resumen!$Y$24:$AE$35,MATCH(V18,[13]resumen!$A$5:$A$16,0),MATCH($T$14,[13]resumen!$B$4:$H$4,0))</f>
        <v>#N/A</v>
      </c>
      <c r="W132" s="350" t="e">
        <f>INDEX([13]resumen!$Y$24:$AE$35,MATCH(W18,[13]resumen!$A$5:$A$16,0),MATCH($T$14,[13]resumen!$B$4:$H$4,0))</f>
        <v>#N/A</v>
      </c>
      <c r="X132" s="350" t="e">
        <f>INDEX([13]resumen!$Y$24:$AE$35,MATCH(X18,[13]resumen!$A$5:$A$16,0),MATCH($T$14,[13]resumen!$B$4:$H$4,0))</f>
        <v>#N/A</v>
      </c>
      <c r="Y132" s="350" t="e">
        <f>INDEX([13]resumen!$Y$24:$AE$35,MATCH(Y18,[13]resumen!$A$5:$A$16,0),MATCH($T$14,[13]resumen!$B$4:$H$4,0))</f>
        <v>#N/A</v>
      </c>
      <c r="Z132" s="350" t="e">
        <f>INDEX([13]resumen!$Y$24:$AE$35,MATCH(Z18,[13]resumen!$A$5:$A$16,0),MATCH($T$14,[13]resumen!$B$4:$H$4,0))</f>
        <v>#N/A</v>
      </c>
      <c r="AA132" s="347" t="e">
        <f>INDEX([13]resumen!$Y$24:$AE$35,MATCH(AA18,[13]resumen!$A$5:$A$16,0),MATCH($T$14,[13]resumen!$B$4:$H$4,0))</f>
        <v>#N/A</v>
      </c>
      <c r="AB132" s="347" t="e">
        <f>INDEX([13]resumen!$Y$24:$AE$35,MATCH(AB18,[13]resumen!$A$5:$A$16,0),MATCH($T$14,[13]resumen!$B$4:$H$4,0))</f>
        <v>#N/A</v>
      </c>
      <c r="AC132" s="347" t="e">
        <f>INDEX([13]resumen!$Y$24:$AE$35,MATCH(AC18,[13]resumen!$A$5:$A$16,0),MATCH($T$14,[13]resumen!$B$4:$H$4,0))</f>
        <v>#N/A</v>
      </c>
      <c r="AD132" s="347" t="e">
        <f>INDEX([13]resumen!$Y$24:$AE$35,MATCH(AD18,[13]resumen!$A$5:$A$16,0),MATCH($T$14,[13]resumen!$B$4:$H$4,0))</f>
        <v>#N/A</v>
      </c>
      <c r="AE132" s="347" t="e">
        <f>INDEX([13]resumen!$Y$24:$AE$35,MATCH(AE18,[13]resumen!$A$5:$A$16,0),MATCH($T$14,[13]resumen!$B$4:$H$4,0))</f>
        <v>#N/A</v>
      </c>
      <c r="AF132" s="348"/>
      <c r="AG132" s="348"/>
      <c r="AH132" s="348"/>
      <c r="AI132" s="351" t="str">
        <f t="shared" si="94"/>
        <v>ND</v>
      </c>
      <c r="AJ132" s="351" t="str">
        <f t="shared" si="95"/>
        <v>NA</v>
      </c>
      <c r="AK132" s="352" t="str">
        <f t="shared" si="100"/>
        <v>ND</v>
      </c>
      <c r="AL132" s="351" t="str">
        <f t="shared" si="96"/>
        <v>NA</v>
      </c>
      <c r="AM132" s="351">
        <v>0</v>
      </c>
      <c r="AN132" s="352">
        <v>0</v>
      </c>
      <c r="AO132" s="352" t="str">
        <f t="shared" si="101"/>
        <v>ND</v>
      </c>
      <c r="AP132" s="351" t="str">
        <f t="shared" si="96"/>
        <v>NA</v>
      </c>
      <c r="AQ132" s="351" t="str">
        <f t="shared" si="96"/>
        <v>NA</v>
      </c>
      <c r="AR132" s="351" t="str">
        <f t="shared" si="96"/>
        <v>NA</v>
      </c>
      <c r="AS132" s="351" t="str">
        <f t="shared" si="96"/>
        <v>NA</v>
      </c>
      <c r="AT132" s="351" t="str">
        <f t="shared" si="96"/>
        <v>NA</v>
      </c>
      <c r="AU132" s="163"/>
      <c r="AV132" s="344">
        <f t="shared" si="97"/>
        <v>23240.725623582766</v>
      </c>
      <c r="AW132" s="345" t="e">
        <f t="shared" si="98"/>
        <v>#N/A</v>
      </c>
      <c r="AX132" s="352" t="str">
        <f t="shared" si="99"/>
        <v>ND</v>
      </c>
    </row>
    <row r="133" spans="3:52" s="172" customFormat="1" ht="14.25" customHeight="1">
      <c r="C133" s="140"/>
      <c r="D133" s="140"/>
      <c r="E133" s="140"/>
      <c r="F133" s="166"/>
      <c r="G133" s="166"/>
      <c r="H133" s="166"/>
      <c r="I133" s="167"/>
      <c r="J133" s="167"/>
      <c r="K133" s="167"/>
      <c r="L133" s="167"/>
      <c r="M133" s="167"/>
      <c r="N133" s="167"/>
      <c r="O133" s="167"/>
      <c r="P133" s="168"/>
      <c r="Q133" s="168"/>
      <c r="R133" s="168"/>
      <c r="S133" s="168"/>
      <c r="T133" s="190"/>
      <c r="U133" s="190"/>
      <c r="V133" s="190"/>
      <c r="W133" s="190"/>
      <c r="X133" s="246"/>
      <c r="Y133" s="168"/>
      <c r="Z133" s="168"/>
      <c r="AA133" s="168"/>
      <c r="AB133" s="168"/>
      <c r="AC133" s="168"/>
      <c r="AD133" s="168"/>
      <c r="AE133" s="168"/>
      <c r="AF133" s="168"/>
      <c r="AG133" s="169"/>
      <c r="AH133" s="169"/>
      <c r="AI133" s="179"/>
      <c r="AJ133" s="179"/>
      <c r="AK133" s="179"/>
      <c r="AL133" s="179"/>
      <c r="AM133" s="179"/>
      <c r="AN133" s="179"/>
      <c r="AO133" s="179"/>
      <c r="AP133" s="179"/>
      <c r="AQ133" s="179"/>
      <c r="AR133" s="179"/>
      <c r="AS133" s="179"/>
      <c r="AT133" s="179"/>
      <c r="AU133" s="149"/>
      <c r="AV133" s="179"/>
      <c r="AW133" s="179"/>
      <c r="AX133" s="171"/>
      <c r="AZ133" s="173"/>
    </row>
    <row r="134" spans="3:52" s="172" customFormat="1" ht="15.75" customHeight="1">
      <c r="C134" s="31" t="s">
        <v>139</v>
      </c>
      <c r="D134" s="174"/>
      <c r="E134" s="174"/>
      <c r="F134" s="174"/>
      <c r="G134" s="174"/>
      <c r="H134" s="174"/>
      <c r="I134" s="175"/>
      <c r="J134" s="175"/>
      <c r="K134" s="175"/>
      <c r="L134" s="175"/>
      <c r="M134" s="175"/>
      <c r="N134" s="175"/>
      <c r="O134" s="176"/>
      <c r="P134" s="176"/>
      <c r="Q134" s="176"/>
      <c r="R134" s="176"/>
      <c r="S134" s="176"/>
      <c r="T134" s="243"/>
      <c r="U134" s="243"/>
      <c r="V134" s="243"/>
      <c r="W134" s="243"/>
      <c r="X134" s="177"/>
      <c r="Y134" s="176"/>
      <c r="Z134" s="176"/>
      <c r="AA134" s="176"/>
      <c r="AB134" s="176"/>
      <c r="AC134" s="176"/>
      <c r="AD134" s="176"/>
      <c r="AE134" s="176"/>
      <c r="AF134" s="176"/>
      <c r="AG134" s="176"/>
      <c r="AH134" s="176"/>
      <c r="AI134" s="178"/>
      <c r="AJ134" s="178"/>
      <c r="AK134" s="178"/>
      <c r="AL134" s="178"/>
      <c r="AM134" s="178"/>
      <c r="AN134" s="178"/>
      <c r="AO134" s="178"/>
      <c r="AP134" s="178"/>
      <c r="AQ134" s="181"/>
      <c r="AR134" s="181"/>
      <c r="AS134" s="181"/>
      <c r="AT134" s="181"/>
      <c r="AU134" s="163"/>
      <c r="AV134" s="438" t="s">
        <v>245</v>
      </c>
      <c r="AW134" s="439"/>
      <c r="AX134" s="292" t="s">
        <v>0</v>
      </c>
      <c r="AZ134" s="173"/>
    </row>
    <row r="135" spans="3:52" ht="12" customHeight="1">
      <c r="C135" s="320" t="s">
        <v>64</v>
      </c>
      <c r="D135" s="370" t="s">
        <v>138</v>
      </c>
      <c r="E135" s="314">
        <f>INDEX([13]resumen!$AU$24:$BA$35,MATCH(E18,[13]resumen!$A$5:$A$16,0),MATCH($E$14,[13]resumen!$B$4:$H$4,0))</f>
        <v>24486.412</v>
      </c>
      <c r="F135" s="314">
        <f>INDEX([13]resumen!$AU$24:$BA$35,MATCH(F18,[13]resumen!$A$5:$A$16,0),MATCH($E$14,[13]resumen!$B$4:$H$4,0))</f>
        <v>21090.954000000002</v>
      </c>
      <c r="G135" s="314">
        <f>INDEX([13]resumen!$AU$24:$BA$35,MATCH(G18,[13]resumen!$A$5:$A$16,0),MATCH($E$14,[13]resumen!$B$4:$H$4,0))</f>
        <v>25631.907999999999</v>
      </c>
      <c r="H135" s="314">
        <f>INDEX([13]resumen!$AU$24:$BA$35,MATCH(H18,[13]resumen!$A$5:$A$16,0),MATCH($E$14,[13]resumen!$B$4:$H$4,0))</f>
        <v>18988.886999999999</v>
      </c>
      <c r="I135" s="314">
        <f>INDEX([13]resumen!$AU$24:$BA$35,MATCH(I18,[13]resumen!$A$5:$A$16,0),MATCH($E$14,[13]resumen!$B$4:$H$4,0))</f>
        <v>22901.072</v>
      </c>
      <c r="J135" s="314">
        <f>INDEX([13]resumen!$AU$24:$BA$35,MATCH(J18,[13]resumen!$A$5:$A$16,0),MATCH($E$14,[13]resumen!$B$4:$H$4,0))</f>
        <v>20112.330999999998</v>
      </c>
      <c r="K135" s="314">
        <f>INDEX([13]resumen!$AU$24:$BA$35,MATCH(K18,[13]resumen!$A$5:$A$16,0),MATCH($E$14,[13]resumen!$B$4:$H$4,0))</f>
        <v>14068.85</v>
      </c>
      <c r="L135" s="314">
        <f>INDEX([13]resumen!$AU$24:$BA$35,MATCH(L18,[13]resumen!$A$5:$A$16,0),MATCH($E$14,[13]resumen!$B$4:$H$4,0))</f>
        <v>20083.028999999999</v>
      </c>
      <c r="M135" s="314">
        <f>INDEX([13]resumen!$AU$24:$BA$35,MATCH(M18,[13]resumen!$A$5:$A$16,0),MATCH($E$14,[13]resumen!$B$4:$H$4,0))</f>
        <v>25974.16</v>
      </c>
      <c r="N135" s="314">
        <f>INDEX([13]resumen!$AU$24:$BA$35,MATCH(N18,[13]resumen!$A$5:$A$16,0),MATCH($E$14,[13]resumen!$B$4:$H$4,0))</f>
        <v>24483.608</v>
      </c>
      <c r="O135" s="314">
        <f>INDEX([13]resumen!$AU$24:$BA$35,MATCH(O18,[13]resumen!$A$5:$A$16,0),MATCH($E$14,[13]resumen!$B$4:$H$4,0))</f>
        <v>24378.474999999999</v>
      </c>
      <c r="P135" s="314">
        <f>INDEX([13]resumen!$AU$24:$BA$35,MATCH(P18,[13]resumen!$A$5:$A$16,0),MATCH($E$14,[13]resumen!$B$4:$H$4,0))</f>
        <v>25386.505000000001</v>
      </c>
      <c r="Q135" s="296"/>
      <c r="R135" s="296"/>
      <c r="S135" s="296"/>
      <c r="T135" s="295" t="e">
        <f>INDEX([13]resumen!$AU$24:$BA$35,MATCH(T18,[13]resumen!$A$5:$A$16,0),MATCH($T$14,[13]resumen!$B$4:$H$4,0))</f>
        <v>#N/A</v>
      </c>
      <c r="U135" s="295" t="e">
        <f>INDEX([13]resumen!$AU$24:$BA$35,MATCH(U18,[13]resumen!$A$5:$A$16,0),MATCH($T$14,[13]resumen!$B$4:$H$4,0))</f>
        <v>#N/A</v>
      </c>
      <c r="V135" s="295" t="e">
        <f>INDEX([13]resumen!$AU$24:$BA$35,MATCH(V18,[13]resumen!$A$5:$A$16,0),MATCH($T$14,[13]resumen!$B$4:$H$4,0))</f>
        <v>#N/A</v>
      </c>
      <c r="W135" s="295" t="e">
        <f>INDEX([13]resumen!$AU$24:$BA$35,MATCH(W18,[13]resumen!$A$5:$A$16,0),MATCH($T$14,[13]resumen!$B$4:$H$4,0))</f>
        <v>#N/A</v>
      </c>
      <c r="X135" s="295" t="e">
        <f>INDEX([13]resumen!$AU$24:$BA$35,MATCH(X18,[13]resumen!$A$5:$A$16,0),MATCH($T$14,[13]resumen!$B$4:$H$4,0))</f>
        <v>#N/A</v>
      </c>
      <c r="Y135" s="295" t="e">
        <f>INDEX([13]resumen!$AU$24:$BA$35,MATCH(Y18,[13]resumen!$A$5:$A$16,0),MATCH($T$14,[13]resumen!$B$4:$H$4,0))</f>
        <v>#N/A</v>
      </c>
      <c r="Z135" s="295" t="e">
        <f>INDEX([13]resumen!$AU$24:$BA$35,MATCH(Z18,[13]resumen!$A$5:$A$16,0),MATCH($T$14,[13]resumen!$B$4:$H$4,0))</f>
        <v>#N/A</v>
      </c>
      <c r="AA135" s="314" t="e">
        <f>INDEX([13]resumen!$AU$24:$BA$35,MATCH(AA18,[13]resumen!$A$5:$A$16,0),MATCH($T$14,[13]resumen!$B$4:$H$4,0))</f>
        <v>#N/A</v>
      </c>
      <c r="AB135" s="314" t="e">
        <f>INDEX([13]resumen!$AU$24:$BA$35,MATCH(AB18,[13]resumen!$A$5:$A$16,0),MATCH($T$14,[13]resumen!$B$4:$H$4,0))</f>
        <v>#N/A</v>
      </c>
      <c r="AC135" s="314" t="e">
        <f>INDEX([13]resumen!$AU$24:$BA$35,MATCH(AC18,[13]resumen!$A$5:$A$16,0),MATCH($T$14,[13]resumen!$B$4:$H$4,0))</f>
        <v>#N/A</v>
      </c>
      <c r="AD135" s="314" t="e">
        <f>INDEX([13]resumen!$AU$24:$BA$35,MATCH(AD18,[13]resumen!$A$5:$A$16,0),MATCH($T$14,[13]resumen!$B$4:$H$4,0))</f>
        <v>#N/A</v>
      </c>
      <c r="AE135" s="314" t="e">
        <f>INDEX([13]resumen!$AU$24:$BA$35,MATCH(AE18,[13]resumen!$A$5:$A$16,0),MATCH($T$14,[13]resumen!$B$4:$H$4,0))</f>
        <v>#N/A</v>
      </c>
      <c r="AF135" s="296"/>
      <c r="AG135" s="296"/>
      <c r="AH135" s="296"/>
      <c r="AI135" s="269" t="str">
        <f t="shared" ref="AI135:AI140" si="102">IFERROR(((T135/E135)-1)*100,"ND")</f>
        <v>ND</v>
      </c>
      <c r="AJ135" s="270" t="str">
        <f t="shared" ref="AJ135:AT140" si="103">IFERROR(((U135/F135)-1)*100,"NA")</f>
        <v>NA</v>
      </c>
      <c r="AK135" s="269" t="str">
        <f t="shared" si="103"/>
        <v>NA</v>
      </c>
      <c r="AL135" s="309" t="str">
        <f t="shared" si="103"/>
        <v>NA</v>
      </c>
      <c r="AM135" s="269" t="str">
        <f t="shared" si="103"/>
        <v>NA</v>
      </c>
      <c r="AN135" s="297" t="str">
        <f t="shared" ref="AN135:AO140" si="104">IFERROR(((Y135/J135)-1)*100,"ND")</f>
        <v>ND</v>
      </c>
      <c r="AO135" s="269" t="str">
        <f>IFERROR(((Z135/K135)-1)*100,"ND")</f>
        <v>ND</v>
      </c>
      <c r="AP135" s="309" t="str">
        <f t="shared" si="103"/>
        <v>NA</v>
      </c>
      <c r="AQ135" s="309" t="str">
        <f t="shared" si="103"/>
        <v>NA</v>
      </c>
      <c r="AR135" s="309" t="str">
        <f t="shared" si="103"/>
        <v>NA</v>
      </c>
      <c r="AS135" s="309" t="str">
        <f t="shared" si="103"/>
        <v>NA</v>
      </c>
      <c r="AT135" s="309" t="str">
        <f t="shared" si="103"/>
        <v>NA</v>
      </c>
      <c r="AU135" s="163"/>
      <c r="AV135" s="344">
        <f>SUM(E135:K135)</f>
        <v>147280.41400000002</v>
      </c>
      <c r="AW135" s="345" t="e">
        <f>SUM(T135:AE135)</f>
        <v>#N/A</v>
      </c>
      <c r="AX135" s="297" t="str">
        <f t="shared" ref="AX135:AX140" si="105">IFERROR(((AW135/AV135)-1)*100,"ND")</f>
        <v>ND</v>
      </c>
    </row>
    <row r="136" spans="3:52" ht="12" customHeight="1">
      <c r="C136" s="330" t="s">
        <v>65</v>
      </c>
      <c r="D136" s="369" t="s">
        <v>138</v>
      </c>
      <c r="E136" s="277">
        <f>INDEX([13]resumen!$BF$24:$BL$35,MATCH(E18,[13]resumen!$A$5:$A$16,0),MATCH($E$14,[13]resumen!$B$4:$H$4,0))</f>
        <v>470.98700000000002</v>
      </c>
      <c r="F136" s="277">
        <f>INDEX([13]resumen!$BF$24:$BL$35,MATCH(F18,[13]resumen!$A$5:$A$16,0),MATCH($E$14,[13]resumen!$B$4:$H$4,0))</f>
        <v>432.79500000000002</v>
      </c>
      <c r="G136" s="277">
        <f>INDEX([13]resumen!$BF$24:$BL$35,MATCH(G18,[13]resumen!$A$5:$A$16,0),MATCH($E$14,[13]resumen!$B$4:$H$4,0))</f>
        <v>503.94200000000001</v>
      </c>
      <c r="H136" s="277">
        <f>INDEX([13]resumen!$BF$24:$BL$35,MATCH(H18,[13]resumen!$A$5:$A$16,0),MATCH($E$14,[13]resumen!$B$4:$H$4,0))</f>
        <v>392.21800000000002</v>
      </c>
      <c r="I136" s="277">
        <f>INDEX([13]resumen!$BF$24:$BL$35,MATCH(I18,[13]resumen!$A$5:$A$16,0),MATCH($E$14,[13]resumen!$B$4:$H$4,0))</f>
        <v>252.732</v>
      </c>
      <c r="J136" s="277">
        <f>INDEX([13]resumen!$BF$24:$BL$35,MATCH(J18,[13]resumen!$A$5:$A$16,0),MATCH($E$14,[13]resumen!$B$4:$H$4,0))</f>
        <v>393.22500000000002</v>
      </c>
      <c r="K136" s="277">
        <f>INDEX([13]resumen!$BF$24:$BL$35,MATCH(K18,[13]resumen!$A$5:$A$16,0),MATCH($E$14,[13]resumen!$B$4:$H$4,0))</f>
        <v>383.62200000000001</v>
      </c>
      <c r="L136" s="277">
        <f>INDEX([13]resumen!$BF$24:$BL$35,MATCH(L18,[13]resumen!$A$5:$A$16,0),MATCH($E$14,[13]resumen!$B$4:$H$4,0))</f>
        <v>330.17899999999997</v>
      </c>
      <c r="M136" s="277">
        <f>INDEX([13]resumen!$BF$24:$BL$35,MATCH(M18,[13]resumen!$A$5:$A$16,0),MATCH($E$14,[13]resumen!$B$4:$H$4,0))</f>
        <v>265.79000000000002</v>
      </c>
      <c r="N136" s="277">
        <f>INDEX([13]resumen!$BF$24:$BL$35,MATCH(N18,[13]resumen!$A$5:$A$16,0),MATCH($E$14,[13]resumen!$B$4:$H$4,0))</f>
        <v>380.01900000000001</v>
      </c>
      <c r="O136" s="277">
        <f>INDEX([13]resumen!$BF$24:$BL$35,MATCH(O18,[13]resumen!$A$5:$A$16,0),MATCH($E$14,[13]resumen!$B$4:$H$4,0))</f>
        <v>448.17399999999998</v>
      </c>
      <c r="P136" s="277">
        <f>INDEX([13]resumen!$BF$24:$BL$35,MATCH(P18,[13]resumen!$A$5:$A$16,0),MATCH($E$14,[13]resumen!$B$4:$H$4,0))</f>
        <v>427.88200000000001</v>
      </c>
      <c r="Q136" s="281"/>
      <c r="R136" s="275"/>
      <c r="S136" s="275"/>
      <c r="T136" s="287" t="e">
        <f>INDEX([13]resumen!$BF$24:$BL$35,MATCH(T18,[13]resumen!$A$5:$A$16,0),MATCH($T$14,[13]resumen!$B$4:$H$4,0))</f>
        <v>#N/A</v>
      </c>
      <c r="U136" s="287" t="e">
        <f>INDEX([13]resumen!$BF$24:$BL$35,MATCH(U18,[13]resumen!$A$5:$A$16,0),MATCH($T$14,[13]resumen!$B$4:$H$4,0))</f>
        <v>#N/A</v>
      </c>
      <c r="V136" s="287" t="e">
        <f>INDEX([13]resumen!$BF$24:$BL$35,MATCH(V18,[13]resumen!$A$5:$A$16,0),MATCH($T$14,[13]resumen!$B$4:$H$4,0))</f>
        <v>#N/A</v>
      </c>
      <c r="W136" s="287" t="e">
        <f>INDEX([13]resumen!$BF$24:$BL$35,MATCH(W18,[13]resumen!$A$5:$A$16,0),MATCH($T$14,[13]resumen!$B$4:$H$4,0))</f>
        <v>#N/A</v>
      </c>
      <c r="X136" s="287" t="e">
        <f>INDEX([13]resumen!$BF$24:$BL$35,MATCH(X18,[13]resumen!$A$5:$A$16,0),MATCH($T$14,[13]resumen!$B$4:$H$4,0))</f>
        <v>#N/A</v>
      </c>
      <c r="Y136" s="287" t="e">
        <f>INDEX([13]resumen!$BF$24:$BL$35,MATCH(Y18,[13]resumen!$A$5:$A$16,0),MATCH($T$14,[13]resumen!$B$4:$H$4,0))</f>
        <v>#N/A</v>
      </c>
      <c r="Z136" s="287" t="e">
        <f>INDEX([13]resumen!$BF$24:$BL$35,MATCH(Z18,[13]resumen!$A$5:$A$16,0),MATCH($T$14,[13]resumen!$B$4:$H$4,0))</f>
        <v>#N/A</v>
      </c>
      <c r="AA136" s="277" t="e">
        <f>INDEX([13]resumen!$BF$24:$BL$35,MATCH(AA18,[13]resumen!$A$5:$A$16,0),MATCH($T$14,[13]resumen!$B$4:$H$4,0))</f>
        <v>#N/A</v>
      </c>
      <c r="AB136" s="277" t="e">
        <f>INDEX([13]resumen!$BF$24:$BL$35,MATCH(AB18,[13]resumen!$A$5:$A$16,0),MATCH($T$14,[13]resumen!$B$4:$H$4,0))</f>
        <v>#N/A</v>
      </c>
      <c r="AC136" s="277" t="e">
        <f>INDEX([13]resumen!$BF$24:$BL$35,MATCH(AC18,[13]resumen!$A$5:$A$16,0),MATCH($T$14,[13]resumen!$B$4:$H$4,0))</f>
        <v>#N/A</v>
      </c>
      <c r="AD136" s="277" t="e">
        <f>INDEX([13]resumen!$BF$24:$BL$35,MATCH(AD18,[13]resumen!$A$5:$A$16,0),MATCH($T$14,[13]resumen!$B$4:$H$4,0))</f>
        <v>#N/A</v>
      </c>
      <c r="AE136" s="277" t="e">
        <f>INDEX([13]resumen!$BF$24:$BL$35,MATCH(AE18,[13]resumen!$A$5:$A$16,0),MATCH($T$14,[13]resumen!$B$4:$H$4,0))</f>
        <v>#N/A</v>
      </c>
      <c r="AF136" s="275"/>
      <c r="AG136" s="275"/>
      <c r="AH136" s="275"/>
      <c r="AI136" s="278" t="str">
        <f t="shared" si="102"/>
        <v>ND</v>
      </c>
      <c r="AJ136" s="279" t="str">
        <f t="shared" si="103"/>
        <v>NA</v>
      </c>
      <c r="AK136" s="278" t="str">
        <f t="shared" si="103"/>
        <v>NA</v>
      </c>
      <c r="AL136" s="279" t="str">
        <f t="shared" si="103"/>
        <v>NA</v>
      </c>
      <c r="AM136" s="278" t="str">
        <f t="shared" si="103"/>
        <v>NA</v>
      </c>
      <c r="AN136" s="278" t="str">
        <f t="shared" si="104"/>
        <v>ND</v>
      </c>
      <c r="AO136" s="278" t="str">
        <f t="shared" si="104"/>
        <v>ND</v>
      </c>
      <c r="AP136" s="279" t="str">
        <f t="shared" si="103"/>
        <v>NA</v>
      </c>
      <c r="AQ136" s="279" t="str">
        <f t="shared" si="103"/>
        <v>NA</v>
      </c>
      <c r="AR136" s="279" t="str">
        <f t="shared" si="103"/>
        <v>NA</v>
      </c>
      <c r="AS136" s="279" t="str">
        <f t="shared" si="103"/>
        <v>NA</v>
      </c>
      <c r="AT136" s="279" t="str">
        <f t="shared" si="103"/>
        <v>NA</v>
      </c>
      <c r="AU136" s="163"/>
      <c r="AV136" s="344">
        <f t="shared" ref="AV136:AV140" si="106">SUM(E136:K136)</f>
        <v>2829.5210000000002</v>
      </c>
      <c r="AW136" s="345" t="e">
        <f t="shared" ref="AW136:AW140" si="107">SUM(T136:AE136)</f>
        <v>#N/A</v>
      </c>
      <c r="AX136" s="278" t="str">
        <f t="shared" si="105"/>
        <v>ND</v>
      </c>
    </row>
    <row r="137" spans="3:52" ht="12" customHeight="1">
      <c r="C137" s="330" t="s">
        <v>66</v>
      </c>
      <c r="D137" s="369" t="s">
        <v>138</v>
      </c>
      <c r="E137" s="277">
        <f>INDEX([13]resumen!$B$43:$H$54,MATCH(E18,[13]resumen!$A$5:$A$16,0),MATCH($E$14,[13]resumen!$B$4:$H$4,0))</f>
        <v>693.30100000000004</v>
      </c>
      <c r="F137" s="277">
        <f>INDEX([13]resumen!$B$43:$H$54,MATCH(F18,[13]resumen!$A$5:$A$16,0),MATCH($E$14,[13]resumen!$B$4:$H$4,0))</f>
        <v>449.59</v>
      </c>
      <c r="G137" s="277">
        <f>INDEX([13]resumen!$B$43:$H$54,MATCH(G18,[13]resumen!$A$5:$A$16,0),MATCH($E$14,[13]resumen!$B$4:$H$4,0))</f>
        <v>468.06299999999999</v>
      </c>
      <c r="H137" s="277">
        <f>INDEX([13]resumen!$B$43:$H$54,MATCH(H18,[13]resumen!$A$5:$A$16,0),MATCH($E$14,[13]resumen!$B$4:$H$4,0))</f>
        <v>389.72699999999998</v>
      </c>
      <c r="I137" s="277">
        <f>INDEX([13]resumen!$B$43:$H$54,MATCH(I18,[13]resumen!$A$5:$A$16,0),MATCH($E$14,[13]resumen!$B$4:$H$4,0))</f>
        <v>364.01799999999997</v>
      </c>
      <c r="J137" s="277">
        <f>INDEX([13]resumen!$B$43:$H$54,MATCH(J18,[13]resumen!$A$5:$A$16,0),MATCH($E$14,[13]resumen!$B$4:$H$4,0))</f>
        <v>532.94500000000005</v>
      </c>
      <c r="K137" s="277">
        <f>INDEX([13]resumen!$B$43:$H$54,MATCH(K18,[13]resumen!$A$5:$A$16,0),MATCH($E$14,[13]resumen!$B$4:$H$4,0))</f>
        <v>395.46</v>
      </c>
      <c r="L137" s="277">
        <f>INDEX([13]resumen!$B$43:$H$54,MATCH(L18,[13]resumen!$A$5:$A$16,0),MATCH($E$14,[13]resumen!$B$4:$H$4,0))</f>
        <v>646.66700000000003</v>
      </c>
      <c r="M137" s="277">
        <f>INDEX([13]resumen!$B$43:$H$54,MATCH(M18,[13]resumen!$A$5:$A$16,0),MATCH($E$14,[13]resumen!$B$4:$H$4,0))</f>
        <v>861.74</v>
      </c>
      <c r="N137" s="277">
        <f>INDEX([13]resumen!$B$43:$H$54,MATCH(N18,[13]resumen!$A$5:$A$16,0),MATCH($E$14,[13]resumen!$B$4:$H$4,0))</f>
        <v>627.66499999999996</v>
      </c>
      <c r="O137" s="277">
        <f>INDEX([13]resumen!$B$43:$H$54,MATCH(O18,[13]resumen!$A$5:$A$16,0),MATCH($E$14,[13]resumen!$B$4:$H$4,0))</f>
        <v>415.40699999999998</v>
      </c>
      <c r="P137" s="277">
        <f>INDEX([13]resumen!$B$43:$H$54,MATCH(P18,[13]resumen!$A$5:$A$16,0),MATCH($E$14,[13]resumen!$B$4:$H$4,0))</f>
        <v>411.017</v>
      </c>
      <c r="Q137" s="275"/>
      <c r="R137" s="275"/>
      <c r="S137" s="275"/>
      <c r="T137" s="287" t="e">
        <f>INDEX([13]resumen!$B$43:$H$54,MATCH(T18,[13]resumen!$A$5:$A$16,0),MATCH($T$14,[13]resumen!$B$4:$H$4,0))</f>
        <v>#N/A</v>
      </c>
      <c r="U137" s="287" t="e">
        <f>INDEX([13]resumen!$B$43:$H$54,MATCH(U18,[13]resumen!$A$5:$A$16,0),MATCH($T$14,[13]resumen!$B$4:$H$4,0))</f>
        <v>#N/A</v>
      </c>
      <c r="V137" s="287" t="e">
        <f>INDEX([13]resumen!$B$43:$H$54,MATCH(V18,[13]resumen!$A$5:$A$16,0),MATCH($T$14,[13]resumen!$B$4:$H$4,0))</f>
        <v>#N/A</v>
      </c>
      <c r="W137" s="287" t="e">
        <f>INDEX([13]resumen!$B$43:$H$54,MATCH(W18,[13]resumen!$A$5:$A$16,0),MATCH($T$14,[13]resumen!$B$4:$H$4,0))</f>
        <v>#N/A</v>
      </c>
      <c r="X137" s="287" t="e">
        <f>INDEX([13]resumen!$B$43:$H$54,MATCH(X18,[13]resumen!$A$5:$A$16,0),MATCH($T$14,[13]resumen!$B$4:$H$4,0))</f>
        <v>#N/A</v>
      </c>
      <c r="Y137" s="287" t="e">
        <f>INDEX([13]resumen!$B$43:$H$54,MATCH(Y18,[13]resumen!$A$5:$A$16,0),MATCH($T$14,[13]resumen!$B$4:$H$4,0))</f>
        <v>#N/A</v>
      </c>
      <c r="Z137" s="287" t="e">
        <f>INDEX([13]resumen!$B$43:$H$54,MATCH(Z18,[13]resumen!$A$5:$A$16,0),MATCH($T$14,[13]resumen!$B$4:$H$4,0))</f>
        <v>#N/A</v>
      </c>
      <c r="AA137" s="277" t="e">
        <f>INDEX([13]resumen!$B$43:$H$54,MATCH(AA18,[13]resumen!$A$5:$A$16,0),MATCH($T$14,[13]resumen!$B$4:$H$4,0))</f>
        <v>#N/A</v>
      </c>
      <c r="AB137" s="277" t="e">
        <f>INDEX([13]resumen!$B$43:$H$54,MATCH(AB18,[13]resumen!$A$5:$A$16,0),MATCH($T$14,[13]resumen!$B$4:$H$4,0))</f>
        <v>#N/A</v>
      </c>
      <c r="AC137" s="277" t="e">
        <f>INDEX([13]resumen!$B$43:$H$54,MATCH(AC18,[13]resumen!$A$5:$A$16,0),MATCH($T$14,[13]resumen!$B$4:$H$4,0))</f>
        <v>#N/A</v>
      </c>
      <c r="AD137" s="277" t="e">
        <f>INDEX([13]resumen!$B$43:$H$54,MATCH(AD18,[13]resumen!$A$5:$A$16,0),MATCH($T$14,[13]resumen!$B$4:$H$4,0))</f>
        <v>#N/A</v>
      </c>
      <c r="AE137" s="277" t="e">
        <f>INDEX([13]resumen!$B$43:$H$54,MATCH(AE18,[13]resumen!$A$5:$A$16,0),MATCH($T$14,[13]resumen!$B$4:$H$4,0))</f>
        <v>#N/A</v>
      </c>
      <c r="AF137" s="275"/>
      <c r="AG137" s="275"/>
      <c r="AH137" s="275"/>
      <c r="AI137" s="278" t="str">
        <f t="shared" si="102"/>
        <v>ND</v>
      </c>
      <c r="AJ137" s="279" t="str">
        <f t="shared" si="103"/>
        <v>NA</v>
      </c>
      <c r="AK137" s="278" t="str">
        <f t="shared" si="103"/>
        <v>NA</v>
      </c>
      <c r="AL137" s="279" t="str">
        <f t="shared" si="103"/>
        <v>NA</v>
      </c>
      <c r="AM137" s="278" t="str">
        <f t="shared" si="103"/>
        <v>NA</v>
      </c>
      <c r="AN137" s="278" t="str">
        <f t="shared" si="104"/>
        <v>ND</v>
      </c>
      <c r="AO137" s="278" t="str">
        <f t="shared" si="104"/>
        <v>ND</v>
      </c>
      <c r="AP137" s="279" t="str">
        <f t="shared" si="103"/>
        <v>NA</v>
      </c>
      <c r="AQ137" s="279" t="str">
        <f t="shared" si="103"/>
        <v>NA</v>
      </c>
      <c r="AR137" s="279" t="str">
        <f t="shared" si="103"/>
        <v>NA</v>
      </c>
      <c r="AS137" s="279" t="str">
        <f t="shared" si="103"/>
        <v>NA</v>
      </c>
      <c r="AT137" s="279" t="str">
        <f t="shared" si="103"/>
        <v>NA</v>
      </c>
      <c r="AU137" s="163"/>
      <c r="AV137" s="344">
        <f t="shared" si="106"/>
        <v>3293.1040000000003</v>
      </c>
      <c r="AW137" s="345" t="e">
        <f t="shared" si="107"/>
        <v>#N/A</v>
      </c>
      <c r="AX137" s="278" t="str">
        <f t="shared" si="105"/>
        <v>ND</v>
      </c>
    </row>
    <row r="138" spans="3:52" ht="12" customHeight="1">
      <c r="C138" s="330" t="s">
        <v>67</v>
      </c>
      <c r="D138" s="369" t="s">
        <v>138</v>
      </c>
      <c r="E138" s="277">
        <f>INDEX([13]resumen!$M$43:$S$54,MATCH(E18,[13]resumen!$A$5:$A$16,0),MATCH($E$14,[13]resumen!$B$4:$H$4,0))</f>
        <v>188.58</v>
      </c>
      <c r="F138" s="277">
        <f>INDEX([13]resumen!$M$43:$S$54,MATCH(F18,[13]resumen!$A$5:$A$16,0),MATCH($E$14,[13]resumen!$B$4:$H$4,0))</f>
        <v>200.70500000000001</v>
      </c>
      <c r="G138" s="277">
        <f>INDEX([13]resumen!$M$43:$S$54,MATCH(G18,[13]resumen!$A$5:$A$16,0),MATCH($E$14,[13]resumen!$B$4:$H$4,0))</f>
        <v>215.44800000000001</v>
      </c>
      <c r="H138" s="277">
        <f>INDEX([13]resumen!$M$43:$S$54,MATCH(H18,[13]resumen!$A$5:$A$16,0),MATCH($E$14,[13]resumen!$B$4:$H$4,0))</f>
        <v>133.65299999999999</v>
      </c>
      <c r="I138" s="277">
        <f>INDEX([13]resumen!$M$43:$S$54,MATCH(I18,[13]resumen!$A$5:$A$16,0),MATCH($E$14,[13]resumen!$B$4:$H$4,0))</f>
        <v>101.387</v>
      </c>
      <c r="J138" s="277">
        <f>INDEX([13]resumen!$M$43:$S$54,MATCH(J18,[13]resumen!$A$5:$A$16,0),MATCH($E$14,[13]resumen!$B$4:$H$4,0))</f>
        <v>123.21</v>
      </c>
      <c r="K138" s="277">
        <f>INDEX([13]resumen!$M$43:$S$54,MATCH(K18,[13]resumen!$A$5:$A$16,0),MATCH($E$14,[13]resumen!$B$4:$H$4,0))</f>
        <v>175.87299999999999</v>
      </c>
      <c r="L138" s="277">
        <f>INDEX([13]resumen!$M$43:$S$54,MATCH(L18,[13]resumen!$A$5:$A$16,0),MATCH($E$14,[13]resumen!$B$4:$H$4,0))</f>
        <v>171.898</v>
      </c>
      <c r="M138" s="277">
        <f>INDEX([13]resumen!$M$43:$S$54,MATCH(M18,[13]resumen!$A$5:$A$16,0),MATCH($E$14,[13]resumen!$B$4:$H$4,0))</f>
        <v>174.73099999999999</v>
      </c>
      <c r="N138" s="277">
        <f>INDEX([13]resumen!$M$43:$S$54,MATCH(N18,[13]resumen!$A$5:$A$16,0),MATCH($E$14,[13]resumen!$B$4:$H$4,0))</f>
        <v>165.054</v>
      </c>
      <c r="O138" s="277">
        <f>INDEX([13]resumen!$M$43:$S$54,MATCH(O18,[13]resumen!$A$5:$A$16,0),MATCH($E$14,[13]resumen!$B$4:$H$4,0))</f>
        <v>176.511</v>
      </c>
      <c r="P138" s="277">
        <f>INDEX([13]resumen!$M$43:$S$54,MATCH(P18,[13]resumen!$A$5:$A$16,0),MATCH($E$14,[13]resumen!$B$4:$H$4,0))</f>
        <v>215.81399999999999</v>
      </c>
      <c r="Q138" s="275"/>
      <c r="R138" s="275"/>
      <c r="S138" s="275"/>
      <c r="T138" s="287" t="e">
        <f>INDEX([13]resumen!$M$43:$S$54,MATCH(T18,[13]resumen!$A$5:$A$16,0),MATCH($T$14,[13]resumen!$B$4:$H$4,0))</f>
        <v>#N/A</v>
      </c>
      <c r="U138" s="287" t="e">
        <f>INDEX([13]resumen!$M$43:$S$54,MATCH(U18,[13]resumen!$A$5:$A$16,0),MATCH($T$14,[13]resumen!$B$4:$H$4,0))</f>
        <v>#N/A</v>
      </c>
      <c r="V138" s="287" t="e">
        <f>INDEX([13]resumen!$M$43:$S$54,MATCH(V18,[13]resumen!$A$5:$A$16,0),MATCH($T$14,[13]resumen!$B$4:$H$4,0))</f>
        <v>#N/A</v>
      </c>
      <c r="W138" s="287" t="e">
        <f>INDEX([13]resumen!$M$43:$S$54,MATCH(W18,[13]resumen!$A$5:$A$16,0),MATCH($T$14,[13]resumen!$B$4:$H$4,0))</f>
        <v>#N/A</v>
      </c>
      <c r="X138" s="287" t="e">
        <f>INDEX([13]resumen!$M$43:$S$54,MATCH(X18,[13]resumen!$A$5:$A$16,0),MATCH($T$14,[13]resumen!$B$4:$H$4,0))</f>
        <v>#N/A</v>
      </c>
      <c r="Y138" s="287" t="e">
        <f>INDEX([13]resumen!$M$43:$S$54,MATCH(Y18,[13]resumen!$A$5:$A$16,0),MATCH($T$14,[13]resumen!$B$4:$H$4,0))</f>
        <v>#N/A</v>
      </c>
      <c r="Z138" s="287" t="e">
        <f>INDEX([13]resumen!$M$43:$S$54,MATCH(Z18,[13]resumen!$A$5:$A$16,0),MATCH($T$14,[13]resumen!$B$4:$H$4,0))</f>
        <v>#N/A</v>
      </c>
      <c r="AA138" s="277" t="e">
        <f>INDEX([13]resumen!$M$43:$S$54,MATCH(AA18,[13]resumen!$A$5:$A$16,0),MATCH($T$14,[13]resumen!$B$4:$H$4,0))</f>
        <v>#N/A</v>
      </c>
      <c r="AB138" s="277" t="e">
        <f>INDEX([13]resumen!$M$43:$S$54,MATCH(AB18,[13]resumen!$A$5:$A$16,0),MATCH($T$14,[13]resumen!$B$4:$H$4,0))</f>
        <v>#N/A</v>
      </c>
      <c r="AC138" s="277" t="e">
        <f>INDEX([13]resumen!$M$43:$S$54,MATCH(AC18,[13]resumen!$A$5:$A$16,0),MATCH($T$14,[13]resumen!$B$4:$H$4,0))</f>
        <v>#N/A</v>
      </c>
      <c r="AD138" s="277" t="e">
        <f>INDEX([13]resumen!$M$43:$S$54,MATCH(AD18,[13]resumen!$A$5:$A$16,0),MATCH($T$14,[13]resumen!$B$4:$H$4,0))</f>
        <v>#N/A</v>
      </c>
      <c r="AE138" s="277" t="e">
        <f>INDEX([13]resumen!$M$43:$S$54,MATCH(AE18,[13]resumen!$A$5:$A$16,0),MATCH($T$14,[13]resumen!$B$4:$H$4,0))</f>
        <v>#N/A</v>
      </c>
      <c r="AF138" s="275"/>
      <c r="AG138" s="275"/>
      <c r="AH138" s="275"/>
      <c r="AI138" s="278" t="str">
        <f t="shared" si="102"/>
        <v>ND</v>
      </c>
      <c r="AJ138" s="279" t="str">
        <f t="shared" si="103"/>
        <v>NA</v>
      </c>
      <c r="AK138" s="278" t="str">
        <f t="shared" si="103"/>
        <v>NA</v>
      </c>
      <c r="AL138" s="279" t="str">
        <f t="shared" si="103"/>
        <v>NA</v>
      </c>
      <c r="AM138" s="278" t="str">
        <f t="shared" si="103"/>
        <v>NA</v>
      </c>
      <c r="AN138" s="278" t="str">
        <f t="shared" si="104"/>
        <v>ND</v>
      </c>
      <c r="AO138" s="278" t="str">
        <f t="shared" si="104"/>
        <v>ND</v>
      </c>
      <c r="AP138" s="279" t="str">
        <f t="shared" si="103"/>
        <v>NA</v>
      </c>
      <c r="AQ138" s="279" t="str">
        <f t="shared" si="103"/>
        <v>NA</v>
      </c>
      <c r="AR138" s="279" t="str">
        <f t="shared" si="103"/>
        <v>NA</v>
      </c>
      <c r="AS138" s="279" t="str">
        <f t="shared" si="103"/>
        <v>NA</v>
      </c>
      <c r="AT138" s="279" t="str">
        <f t="shared" si="103"/>
        <v>NA</v>
      </c>
      <c r="AU138" s="163"/>
      <c r="AV138" s="344">
        <f t="shared" si="106"/>
        <v>1138.8560000000002</v>
      </c>
      <c r="AW138" s="345" t="e">
        <f t="shared" si="107"/>
        <v>#N/A</v>
      </c>
      <c r="AX138" s="278" t="str">
        <f t="shared" si="105"/>
        <v>ND</v>
      </c>
    </row>
    <row r="139" spans="3:52" ht="12" customHeight="1">
      <c r="C139" s="330" t="s">
        <v>68</v>
      </c>
      <c r="D139" s="369" t="s">
        <v>138</v>
      </c>
      <c r="E139" s="277">
        <f>INDEX([13]resumen!$AK$43:$AQ$54,MATCH(E18,[13]resumen!$A$5:$A$16,0),MATCH($E$14,[13]resumen!$B$4:$H$4,0))</f>
        <v>22483</v>
      </c>
      <c r="F139" s="277">
        <f>INDEX([13]resumen!$AK$43:$AQ$54,MATCH(F18,[13]resumen!$A$5:$A$16,0),MATCH($E$14,[13]resumen!$B$4:$H$4,0))</f>
        <v>19673</v>
      </c>
      <c r="G139" s="277">
        <f>INDEX([13]resumen!$AK$43:$AQ$54,MATCH(G18,[13]resumen!$A$5:$A$16,0),MATCH($E$14,[13]resumen!$B$4:$H$4,0))</f>
        <v>24128</v>
      </c>
      <c r="H139" s="277">
        <f>INDEX([13]resumen!$AK$43:$AQ$54,MATCH(H18,[13]resumen!$A$5:$A$16,0),MATCH($E$14,[13]resumen!$B$4:$H$4,0))</f>
        <v>23032</v>
      </c>
      <c r="I139" s="277">
        <f>INDEX([13]resumen!$AK$43:$AQ$54,MATCH(I18,[13]resumen!$A$5:$A$16,0),MATCH($E$14,[13]resumen!$B$4:$H$4,0))</f>
        <v>22731</v>
      </c>
      <c r="J139" s="277">
        <f>INDEX([13]resumen!$AK$43:$AQ$54,MATCH(J18,[13]resumen!$A$5:$A$16,0),MATCH($E$14,[13]resumen!$B$4:$H$4,0))</f>
        <v>22712</v>
      </c>
      <c r="K139" s="277">
        <f>INDEX([13]resumen!$AK$43:$AQ$54,MATCH(K18,[13]resumen!$A$5:$A$16,0),MATCH($E$14,[13]resumen!$B$4:$H$4,0))</f>
        <v>20303</v>
      </c>
      <c r="L139" s="277">
        <f>INDEX([13]resumen!$AK$43:$AQ$54,MATCH(L18,[13]resumen!$A$5:$A$16,0),MATCH($E$14,[13]resumen!$B$4:$H$4,0))</f>
        <v>23166</v>
      </c>
      <c r="M139" s="277">
        <f>INDEX([13]resumen!$AK$43:$AQ$54,MATCH(M18,[13]resumen!$A$5:$A$16,0),MATCH($E$14,[13]resumen!$B$4:$H$4,0))</f>
        <v>22268</v>
      </c>
      <c r="N139" s="277">
        <f>INDEX([13]resumen!$AK$43:$AQ$54,MATCH(N18,[13]resumen!$A$5:$A$16,0),MATCH($E$14,[13]resumen!$B$4:$H$4,0))</f>
        <v>22418</v>
      </c>
      <c r="O139" s="277">
        <f>INDEX([13]resumen!$AK$43:$AQ$54,MATCH(O18,[13]resumen!$A$5:$A$16,0),MATCH($E$14,[13]resumen!$B$4:$H$4,0))</f>
        <v>19266</v>
      </c>
      <c r="P139" s="277">
        <f>INDEX([13]resumen!$AK$43:$AQ$54,MATCH(P18,[13]resumen!$A$5:$A$16,0),MATCH($E$14,[13]resumen!$B$4:$H$4,0))</f>
        <v>24009.785407640502</v>
      </c>
      <c r="Q139" s="281"/>
      <c r="R139" s="275"/>
      <c r="S139" s="275"/>
      <c r="T139" s="287" t="e">
        <f>INDEX([13]resumen!$AK$43:$AQ$54,MATCH(T18,[13]resumen!$A$5:$A$16,0),MATCH($T$14,[13]resumen!$B$4:$H$4,0))</f>
        <v>#N/A</v>
      </c>
      <c r="U139" s="287" t="e">
        <f>INDEX([13]resumen!$AK$43:$AQ$54,MATCH(U18,[13]resumen!$A$5:$A$16,0),MATCH($T$14,[13]resumen!$B$4:$H$4,0))</f>
        <v>#N/A</v>
      </c>
      <c r="V139" s="287" t="e">
        <f>INDEX([13]resumen!$AK$43:$AQ$54,MATCH(V18,[13]resumen!$A$5:$A$16,0),MATCH($T$14,[13]resumen!$B$4:$H$4,0))</f>
        <v>#N/A</v>
      </c>
      <c r="W139" s="287" t="e">
        <f>INDEX([13]resumen!$AK$43:$AQ$54,MATCH(W18,[13]resumen!$A$5:$A$16,0),MATCH($T$14,[13]resumen!$B$4:$H$4,0))</f>
        <v>#N/A</v>
      </c>
      <c r="X139" s="287" t="e">
        <f>INDEX([13]resumen!$AK$43:$AQ$54,MATCH(X18,[13]resumen!$A$5:$A$16,0),MATCH($T$14,[13]resumen!$B$4:$H$4,0))</f>
        <v>#N/A</v>
      </c>
      <c r="Y139" s="287" t="e">
        <f>INDEX([13]resumen!$AK$43:$AQ$54,MATCH(Y18,[13]resumen!$A$5:$A$16,0),MATCH($T$14,[13]resumen!$B$4:$H$4,0))</f>
        <v>#N/A</v>
      </c>
      <c r="Z139" s="287" t="e">
        <f>INDEX([13]resumen!$AK$43:$AQ$54,MATCH(Z18,[13]resumen!$A$5:$A$16,0),MATCH($T$14,[13]resumen!$B$4:$H$4,0))</f>
        <v>#N/A</v>
      </c>
      <c r="AA139" s="277" t="e">
        <f>INDEX([13]resumen!$AK$43:$AQ$54,MATCH(AA18,[13]resumen!$A$5:$A$16,0),MATCH($T$14,[13]resumen!$B$4:$H$4,0))</f>
        <v>#N/A</v>
      </c>
      <c r="AB139" s="277" t="e">
        <f>INDEX([13]resumen!$AK$43:$AQ$54,MATCH(AB18,[13]resumen!$A$5:$A$16,0),MATCH($T$14,[13]resumen!$B$4:$H$4,0))</f>
        <v>#N/A</v>
      </c>
      <c r="AC139" s="277" t="e">
        <f>INDEX([13]resumen!$AK$43:$AQ$54,MATCH(AC18,[13]resumen!$A$5:$A$16,0),MATCH($T$14,[13]resumen!$B$4:$H$4,0))</f>
        <v>#N/A</v>
      </c>
      <c r="AD139" s="277" t="e">
        <f>INDEX([13]resumen!$AK$43:$AQ$54,MATCH(AD18,[13]resumen!$A$5:$A$16,0),MATCH($T$14,[13]resumen!$B$4:$H$4,0))</f>
        <v>#N/A</v>
      </c>
      <c r="AE139" s="277" t="e">
        <f>INDEX([13]resumen!$AK$43:$AQ$54,MATCH(AE18,[13]resumen!$A$5:$A$16,0),MATCH($T$14,[13]resumen!$B$4:$H$4,0))</f>
        <v>#N/A</v>
      </c>
      <c r="AF139" s="275"/>
      <c r="AG139" s="275"/>
      <c r="AH139" s="275"/>
      <c r="AI139" s="278" t="str">
        <f t="shared" si="102"/>
        <v>ND</v>
      </c>
      <c r="AJ139" s="279" t="str">
        <f t="shared" si="103"/>
        <v>NA</v>
      </c>
      <c r="AK139" s="278" t="str">
        <f t="shared" si="103"/>
        <v>NA</v>
      </c>
      <c r="AL139" s="279" t="str">
        <f t="shared" si="103"/>
        <v>NA</v>
      </c>
      <c r="AM139" s="278" t="str">
        <f t="shared" si="103"/>
        <v>NA</v>
      </c>
      <c r="AN139" s="278" t="str">
        <f t="shared" si="104"/>
        <v>ND</v>
      </c>
      <c r="AO139" s="278" t="str">
        <f t="shared" si="104"/>
        <v>ND</v>
      </c>
      <c r="AP139" s="279" t="str">
        <f t="shared" si="103"/>
        <v>NA</v>
      </c>
      <c r="AQ139" s="279" t="str">
        <f t="shared" si="103"/>
        <v>NA</v>
      </c>
      <c r="AR139" s="279" t="str">
        <f t="shared" si="103"/>
        <v>NA</v>
      </c>
      <c r="AS139" s="279" t="str">
        <f t="shared" si="103"/>
        <v>NA</v>
      </c>
      <c r="AT139" s="279" t="str">
        <f t="shared" si="103"/>
        <v>NA</v>
      </c>
      <c r="AU139" s="163"/>
      <c r="AV139" s="344">
        <f t="shared" si="106"/>
        <v>155062</v>
      </c>
      <c r="AW139" s="345" t="e">
        <f t="shared" si="107"/>
        <v>#N/A</v>
      </c>
      <c r="AX139" s="278" t="str">
        <f t="shared" si="105"/>
        <v>ND</v>
      </c>
    </row>
    <row r="140" spans="3:52" ht="12" customHeight="1">
      <c r="C140" s="330" t="s">
        <v>69</v>
      </c>
      <c r="D140" s="369" t="s">
        <v>138</v>
      </c>
      <c r="E140" s="277">
        <f>INDEX([13]resumen!$AU$43:$BA$54,MATCH(E18,[13]resumen!$A$5:$A$16,0),MATCH($E$14,[13]resumen!$B$4:$H$4,0))</f>
        <v>647</v>
      </c>
      <c r="F140" s="277">
        <f>INDEX([13]resumen!$AU$43:$BA$54,MATCH(F18,[13]resumen!$A$5:$A$16,0),MATCH($E$14,[13]resumen!$B$4:$H$4,0))</f>
        <v>1006.9</v>
      </c>
      <c r="G140" s="277">
        <f>INDEX([13]resumen!$AU$43:$BA$54,MATCH(G18,[13]resumen!$A$5:$A$16,0),MATCH($E$14,[13]resumen!$B$4:$H$4,0))</f>
        <v>1391.5</v>
      </c>
      <c r="H140" s="277">
        <f>INDEX([13]resumen!$AU$43:$BA$54,MATCH(H18,[13]resumen!$A$5:$A$16,0),MATCH($E$14,[13]resumen!$B$4:$H$4,0))</f>
        <v>1063.2</v>
      </c>
      <c r="I140" s="277">
        <f>INDEX([13]resumen!$AU$43:$BA$54,MATCH(I18,[13]resumen!$A$5:$A$16,0),MATCH($E$14,[13]resumen!$B$4:$H$4,0))</f>
        <v>374.5</v>
      </c>
      <c r="J140" s="277">
        <f>INDEX([13]resumen!$AU$43:$BA$54,MATCH(J18,[13]resumen!$A$5:$A$16,0),MATCH($E$14,[13]resumen!$B$4:$H$4,0))</f>
        <v>1384.1</v>
      </c>
      <c r="K140" s="277">
        <f>INDEX([13]resumen!$AU$43:$BA$54,MATCH(K18,[13]resumen!$A$5:$A$16,0),MATCH($E$14,[13]resumen!$B$4:$H$4,0))</f>
        <v>586.101</v>
      </c>
      <c r="L140" s="277">
        <f>INDEX([13]resumen!$AU$43:$BA$54,MATCH(L18,[13]resumen!$A$5:$A$16,0),MATCH($E$14,[13]resumen!$B$4:$H$4,0))</f>
        <v>108.1</v>
      </c>
      <c r="M140" s="277">
        <f>INDEX([13]resumen!$AU$43:$BA$54,MATCH(M18,[13]resumen!$A$5:$A$16,0),MATCH($E$14,[13]resumen!$B$4:$H$4,0))</f>
        <v>306.20999999999998</v>
      </c>
      <c r="N140" s="277">
        <f>INDEX([13]resumen!$AU$43:$BA$54,MATCH(N18,[13]resumen!$A$5:$A$16,0),MATCH($E$14,[13]resumen!$B$4:$H$4,0))</f>
        <v>1627.1279999999999</v>
      </c>
      <c r="O140" s="277">
        <f>INDEX([13]resumen!$AU$43:$BA$54,MATCH(O18,[13]resumen!$A$5:$A$16,0),MATCH($E$14,[13]resumen!$B$4:$H$4,0))</f>
        <v>842.72400000000005</v>
      </c>
      <c r="P140" s="277">
        <f>INDEX([13]resumen!$AU$43:$BA$54,MATCH(P18,[13]resumen!$A$5:$A$16,0),MATCH($E$14,[13]resumen!$B$4:$H$4,0))</f>
        <v>297.31</v>
      </c>
      <c r="Q140" s="275"/>
      <c r="R140" s="275"/>
      <c r="S140" s="275"/>
      <c r="T140" s="287" t="e">
        <f>INDEX([13]resumen!$AU$43:$BA$54,MATCH(T18,[13]resumen!$A$5:$A$16,0),MATCH($T$14,[13]resumen!$B$4:$H$4,0))</f>
        <v>#N/A</v>
      </c>
      <c r="U140" s="287" t="e">
        <f>INDEX([13]resumen!$AU$43:$BA$54,MATCH(U18,[13]resumen!$A$5:$A$16,0),MATCH($T$14,[13]resumen!$B$4:$H$4,0))</f>
        <v>#N/A</v>
      </c>
      <c r="V140" s="287" t="e">
        <f>INDEX([13]resumen!$AU$43:$BA$54,MATCH(V18,[13]resumen!$A$5:$A$16,0),MATCH($T$14,[13]resumen!$B$4:$H$4,0))</f>
        <v>#N/A</v>
      </c>
      <c r="W140" s="287" t="e">
        <f>INDEX([13]resumen!$AU$43:$BA$54,MATCH(W18,[13]resumen!$A$5:$A$16,0),MATCH($T$14,[13]resumen!$B$4:$H$4,0))</f>
        <v>#N/A</v>
      </c>
      <c r="X140" s="287" t="e">
        <f>INDEX([13]resumen!$AU$43:$BA$54,MATCH(X18,[13]resumen!$A$5:$A$16,0),MATCH($T$14,[13]resumen!$B$4:$H$4,0))</f>
        <v>#N/A</v>
      </c>
      <c r="Y140" s="287" t="e">
        <f>INDEX([13]resumen!$AU$43:$BA$54,MATCH(Y18,[13]resumen!$A$5:$A$16,0),MATCH($T$14,[13]resumen!$B$4:$H$4,0))</f>
        <v>#N/A</v>
      </c>
      <c r="Z140" s="287" t="e">
        <f>INDEX([13]resumen!$AU$43:$BA$54,MATCH(Z18,[13]resumen!$A$5:$A$16,0),MATCH($T$14,[13]resumen!$B$4:$H$4,0))</f>
        <v>#N/A</v>
      </c>
      <c r="AA140" s="277" t="e">
        <f>INDEX([13]resumen!$AU$43:$BA$54,MATCH(AA18,[13]resumen!$A$5:$A$16,0),MATCH($T$14,[13]resumen!$B$4:$H$4,0))</f>
        <v>#N/A</v>
      </c>
      <c r="AB140" s="277" t="e">
        <f>INDEX([13]resumen!$AU$43:$BA$54,MATCH(AB18,[13]resumen!$A$5:$A$16,0),MATCH($T$14,[13]resumen!$B$4:$H$4,0))</f>
        <v>#N/A</v>
      </c>
      <c r="AC140" s="277" t="e">
        <f>INDEX([13]resumen!$AU$43:$BA$54,MATCH(AC18,[13]resumen!$A$5:$A$16,0),MATCH($T$14,[13]resumen!$B$4:$H$4,0))</f>
        <v>#N/A</v>
      </c>
      <c r="AD140" s="277" t="e">
        <f>INDEX([13]resumen!$AU$43:$BA$54,MATCH(AD18,[13]resumen!$A$5:$A$16,0),MATCH($T$14,[13]resumen!$B$4:$H$4,0))</f>
        <v>#N/A</v>
      </c>
      <c r="AE140" s="277" t="e">
        <f>INDEX([13]resumen!$AU$43:$BA$54,MATCH(AE18,[13]resumen!$A$5:$A$16,0),MATCH($T$14,[13]resumen!$B$4:$H$4,0))</f>
        <v>#N/A</v>
      </c>
      <c r="AF140" s="275"/>
      <c r="AG140" s="275"/>
      <c r="AH140" s="275"/>
      <c r="AI140" s="278" t="str">
        <f t="shared" si="102"/>
        <v>ND</v>
      </c>
      <c r="AJ140" s="279" t="str">
        <f t="shared" si="103"/>
        <v>NA</v>
      </c>
      <c r="AK140" s="278" t="str">
        <f t="shared" si="103"/>
        <v>NA</v>
      </c>
      <c r="AL140" s="279" t="str">
        <f t="shared" si="103"/>
        <v>NA</v>
      </c>
      <c r="AM140" s="278" t="str">
        <f t="shared" si="103"/>
        <v>NA</v>
      </c>
      <c r="AN140" s="278" t="str">
        <f t="shared" si="104"/>
        <v>ND</v>
      </c>
      <c r="AO140" s="278" t="str">
        <f t="shared" si="104"/>
        <v>ND</v>
      </c>
      <c r="AP140" s="279" t="str">
        <f t="shared" si="103"/>
        <v>NA</v>
      </c>
      <c r="AQ140" s="279" t="str">
        <f t="shared" si="103"/>
        <v>NA</v>
      </c>
      <c r="AR140" s="279" t="str">
        <f t="shared" si="103"/>
        <v>NA</v>
      </c>
      <c r="AS140" s="279" t="str">
        <f t="shared" si="103"/>
        <v>NA</v>
      </c>
      <c r="AT140" s="279" t="str">
        <f t="shared" si="103"/>
        <v>NA</v>
      </c>
      <c r="AU140" s="163"/>
      <c r="AV140" s="344">
        <f t="shared" si="106"/>
        <v>6453.3010000000004</v>
      </c>
      <c r="AW140" s="345" t="e">
        <f t="shared" si="107"/>
        <v>#N/A</v>
      </c>
      <c r="AX140" s="278" t="str">
        <f t="shared" si="105"/>
        <v>ND</v>
      </c>
    </row>
    <row r="141" spans="3:52" ht="7.5" customHeight="1">
      <c r="C141" s="164"/>
      <c r="D141" s="164"/>
      <c r="E141" s="164"/>
      <c r="F141" s="164"/>
      <c r="G141" s="164"/>
      <c r="H141" s="164"/>
      <c r="I141" s="167"/>
      <c r="J141" s="167"/>
      <c r="K141" s="167"/>
      <c r="L141" s="167"/>
      <c r="M141" s="167"/>
      <c r="N141" s="167"/>
      <c r="O141" s="168"/>
      <c r="P141" s="168"/>
      <c r="Q141" s="168"/>
      <c r="R141" s="168"/>
      <c r="S141" s="168"/>
      <c r="T141" s="190"/>
      <c r="U141" s="190"/>
      <c r="V141" s="190"/>
      <c r="W141" s="190"/>
      <c r="X141" s="246"/>
      <c r="Y141" s="168"/>
      <c r="Z141" s="168"/>
      <c r="AA141" s="168"/>
      <c r="AB141" s="168"/>
      <c r="AC141" s="168"/>
      <c r="AD141" s="168"/>
      <c r="AE141" s="168"/>
      <c r="AF141" s="168"/>
      <c r="AG141" s="168"/>
      <c r="AH141" s="168"/>
      <c r="AI141" s="152"/>
      <c r="AJ141" s="152"/>
      <c r="AK141" s="152"/>
      <c r="AL141" s="152"/>
      <c r="AM141" s="152"/>
      <c r="AN141" s="152"/>
      <c r="AO141" s="152"/>
      <c r="AP141" s="152"/>
      <c r="AQ141" s="152"/>
      <c r="AR141" s="152"/>
      <c r="AS141" s="152"/>
      <c r="AT141" s="152"/>
      <c r="AU141" s="194"/>
      <c r="AV141" s="152"/>
      <c r="AW141" s="152"/>
      <c r="AX141" s="200"/>
    </row>
    <row r="142" spans="3:52" s="172" customFormat="1">
      <c r="C142" s="183" t="s">
        <v>29</v>
      </c>
      <c r="D142" s="174"/>
      <c r="E142" s="174"/>
      <c r="F142" s="174"/>
      <c r="G142" s="174"/>
      <c r="H142" s="174"/>
      <c r="I142" s="175"/>
      <c r="J142" s="175"/>
      <c r="K142" s="175"/>
      <c r="L142" s="175"/>
      <c r="M142" s="175"/>
      <c r="N142" s="175"/>
      <c r="O142" s="176"/>
      <c r="P142" s="176"/>
      <c r="Q142" s="176"/>
      <c r="R142" s="176"/>
      <c r="S142" s="176"/>
      <c r="T142" s="243"/>
      <c r="U142" s="243"/>
      <c r="V142" s="243"/>
      <c r="W142" s="243"/>
      <c r="X142" s="177"/>
      <c r="Y142" s="176"/>
      <c r="Z142" s="176"/>
      <c r="AA142" s="176"/>
      <c r="AB142" s="176"/>
      <c r="AC142" s="176"/>
      <c r="AD142" s="176"/>
      <c r="AE142" s="176"/>
      <c r="AF142" s="176"/>
      <c r="AG142" s="176"/>
      <c r="AH142" s="176"/>
      <c r="AI142" s="178"/>
      <c r="AJ142" s="178"/>
      <c r="AK142" s="178"/>
      <c r="AL142" s="178"/>
      <c r="AM142" s="178"/>
      <c r="AN142" s="178"/>
      <c r="AO142" s="178"/>
      <c r="AP142" s="178"/>
      <c r="AQ142" s="181"/>
      <c r="AR142" s="181"/>
      <c r="AS142" s="181"/>
      <c r="AT142" s="181"/>
      <c r="AU142" s="163"/>
      <c r="AV142" s="438" t="s">
        <v>245</v>
      </c>
      <c r="AW142" s="439"/>
      <c r="AX142" s="292" t="s">
        <v>0</v>
      </c>
      <c r="AZ142" s="173"/>
    </row>
    <row r="143" spans="3:52">
      <c r="C143" s="324" t="s">
        <v>257</v>
      </c>
      <c r="D143" s="370" t="s">
        <v>30</v>
      </c>
      <c r="E143" s="314">
        <f>INDEX([15]resumen!$B$24:$G$35,MATCH(E18,[15]resumen!$A$24:$A$35,0),MATCH($E$14,[15]resumen!$B$23:$G$23,0))</f>
        <v>196.50800000000001</v>
      </c>
      <c r="F143" s="314">
        <f>INDEX([15]resumen!$B$24:$G$35,MATCH(F18,[15]resumen!$A$24:$A$35,0),MATCH($E$14,[15]resumen!$B$23:$G$23,0))</f>
        <v>169.82</v>
      </c>
      <c r="G143" s="314">
        <f>INDEX([15]resumen!$B$24:$G$35,MATCH(G18,[15]resumen!$A$24:$A$35,0),MATCH($E$14,[15]resumen!$B$23:$G$23,0))</f>
        <v>183.58199999999999</v>
      </c>
      <c r="H143" s="314">
        <f>INDEX([15]resumen!$B$24:$G$35,MATCH(H18,[15]resumen!$A$24:$A$35,0),MATCH($E$14,[15]resumen!$B$23:$G$23,0))</f>
        <v>162.55500000000001</v>
      </c>
      <c r="I143" s="314">
        <f>INDEX([15]resumen!$B$24:$G$35,MATCH(I18,[15]resumen!$A$24:$A$35,0),MATCH($E$14,[15]resumen!$B$23:$G$23,0))</f>
        <v>151.74</v>
      </c>
      <c r="J143" s="314">
        <f>INDEX([15]resumen!$B$24:$G$35,MATCH(J18,[15]resumen!$A$24:$A$35,0),MATCH($E$14,[15]resumen!$B$23:$G$23,0))</f>
        <v>155.52000000000001</v>
      </c>
      <c r="K143" s="314">
        <f>INDEX([15]resumen!$B$24:$G$35,MATCH(K18,[15]resumen!$A$24:$A$35,0),MATCH($E$14,[15]resumen!$B$23:$G$23,0))</f>
        <v>180.71</v>
      </c>
      <c r="L143" s="314">
        <f>INDEX([15]resumen!$B$24:$G$35,MATCH(L18,[15]resumen!$A$24:$A$35,0),MATCH($E$14,[15]resumen!$B$23:$G$23,0))</f>
        <v>168.66800000000001</v>
      </c>
      <c r="M143" s="314">
        <f>INDEX([15]resumen!$B$24:$G$35,MATCH(M18,[15]resumen!$A$24:$A$35,0),MATCH($E$14,[15]resumen!$B$23:$G$23,0))</f>
        <v>146.34399999999999</v>
      </c>
      <c r="N143" s="314">
        <f>INDEX([15]resumen!$B$24:$G$35,MATCH(N18,[15]resumen!$A$24:$A$35,0),MATCH($E$14,[15]resumen!$B$23:$G$23,0))</f>
        <v>154.62100000000001</v>
      </c>
      <c r="O143" s="314">
        <f>INDEX([15]resumen!$B$24:$G$35,MATCH(O18,[15]resumen!$A$24:$A$35,0),MATCH($E$14,[15]resumen!$B$23:$G$23,0))</f>
        <v>176.43899999999999</v>
      </c>
      <c r="P143" s="314">
        <f>INDEX([15]resumen!$B$24:$G$35,MATCH(P18,[15]resumen!$A$24:$A$35,0),MATCH($E$14,[15]resumen!$B$23:$G$23,0))</f>
        <v>204.56399999999999</v>
      </c>
      <c r="Q143" s="315"/>
      <c r="R143" s="296"/>
      <c r="S143" s="308"/>
      <c r="T143" s="315" t="e">
        <f>INDEX([15]resumen!$B$24:$G$35,MATCH(T18,[15]resumen!$A$24:$A$35,0),MATCH($T$14,[15]resumen!$B$23:$G$23,0))</f>
        <v>#N/A</v>
      </c>
      <c r="U143" s="315" t="e">
        <f>INDEX([15]resumen!$B$24:$G$35,MATCH(U18,[15]resumen!$A$24:$A$35,0),MATCH($T$14,[15]resumen!$B$23:$G$23,0))</f>
        <v>#N/A</v>
      </c>
      <c r="V143" s="315" t="e">
        <f>INDEX([15]resumen!$B$24:$G$35,MATCH(V18,[15]resumen!$A$24:$A$35,0),MATCH($T$14,[15]resumen!$B$23:$G$23,0))</f>
        <v>#N/A</v>
      </c>
      <c r="W143" s="315" t="e">
        <f>INDEX([15]resumen!$B$24:$G$35,MATCH(W18,[15]resumen!$A$24:$A$35,0),MATCH($T$14,[15]resumen!$B$23:$G$23,0))</f>
        <v>#N/A</v>
      </c>
      <c r="X143" s="315" t="e">
        <f>INDEX([15]resumen!$B$24:$G$35,MATCH(X18,[15]resumen!$A$24:$A$35,0),MATCH($T$14,[15]resumen!$B$23:$G$23,0))</f>
        <v>#N/A</v>
      </c>
      <c r="Y143" s="315" t="e">
        <f>INDEX([15]resumen!$B$24:$G$35,MATCH(Y18,[15]resumen!$A$24:$A$35,0),MATCH($T$14,[15]resumen!$B$23:$G$23,0))</f>
        <v>#N/A</v>
      </c>
      <c r="Z143" s="315" t="e">
        <f>INDEX([15]resumen!$B$24:$G$35,MATCH(Z18,[15]resumen!$A$24:$A$35,0),MATCH($T$14,[15]resumen!$B$23:$G$23,0))</f>
        <v>#N/A</v>
      </c>
      <c r="AA143" s="314" t="e">
        <f>INDEX([15]resumen!$B$24:$G$35,MATCH(AA18,[15]resumen!$A$24:$A$35,0),MATCH($T$14,[15]resumen!$B$23:$G$23,0))</f>
        <v>#N/A</v>
      </c>
      <c r="AB143" s="314" t="e">
        <f>INDEX([15]resumen!$B$24:$G$35,MATCH(AB18,[15]resumen!$A$24:$A$35,0),MATCH($T$14,[15]resumen!$B$23:$G$23,0))</f>
        <v>#N/A</v>
      </c>
      <c r="AC143" s="314" t="e">
        <f>INDEX([15]resumen!$B$24:$G$35,MATCH(AC18,[15]resumen!$A$24:$A$35,0),MATCH($T$14,[15]resumen!$B$23:$G$23,0))</f>
        <v>#N/A</v>
      </c>
      <c r="AD143" s="314" t="e">
        <f>INDEX([15]resumen!$B$24:$G$35,MATCH(AD18,[15]resumen!$A$24:$A$35,0),MATCH($T$14,[15]resumen!$B$23:$G$23,0))</f>
        <v>#N/A</v>
      </c>
      <c r="AE143" s="314" t="e">
        <f>INDEX([15]resumen!$B$24:$G$35,MATCH(AE18,[15]resumen!$A$24:$A$35,0),MATCH($T$14,[15]resumen!$B$23:$G$23,0))</f>
        <v>#N/A</v>
      </c>
      <c r="AF143" s="308"/>
      <c r="AG143" s="296"/>
      <c r="AH143" s="308"/>
      <c r="AI143" s="297" t="str">
        <f>IFERROR(((T143/E143)-1)*100,"ND")</f>
        <v>ND</v>
      </c>
      <c r="AJ143" s="297" t="str">
        <f t="shared" ref="AJ143:AO146" si="108">IFERROR(((U143/F143)-1)*100,"ND")</f>
        <v>ND</v>
      </c>
      <c r="AK143" s="297" t="str">
        <f t="shared" si="108"/>
        <v>ND</v>
      </c>
      <c r="AL143" s="297" t="str">
        <f t="shared" si="108"/>
        <v>ND</v>
      </c>
      <c r="AM143" s="297" t="str">
        <f t="shared" si="108"/>
        <v>ND</v>
      </c>
      <c r="AN143" s="297" t="str">
        <f t="shared" si="108"/>
        <v>ND</v>
      </c>
      <c r="AO143" s="269" t="str">
        <f>IFERROR(((Z143/K143)-1)*100,"ND")</f>
        <v>ND</v>
      </c>
      <c r="AP143" s="309" t="str">
        <f t="shared" ref="AP143:AT146" si="109">IFERROR(((AA143/L143)-1)*100,"NA")</f>
        <v>NA</v>
      </c>
      <c r="AQ143" s="309" t="str">
        <f t="shared" si="109"/>
        <v>NA</v>
      </c>
      <c r="AR143" s="309" t="str">
        <f t="shared" si="109"/>
        <v>NA</v>
      </c>
      <c r="AS143" s="309" t="str">
        <f t="shared" si="109"/>
        <v>NA</v>
      </c>
      <c r="AT143" s="309" t="str">
        <f t="shared" si="109"/>
        <v>NA</v>
      </c>
      <c r="AU143" s="163"/>
      <c r="AV143" s="362">
        <f>SUM(E143:K143)</f>
        <v>1200.4349999999999</v>
      </c>
      <c r="AW143" s="299" t="e">
        <f>SUM(T143:AE143)</f>
        <v>#N/A</v>
      </c>
      <c r="AX143" s="297" t="str">
        <f t="shared" ref="AX143:AX146" si="110">IFERROR(((AW143/AV143)-1)*100,"ND")</f>
        <v>ND</v>
      </c>
    </row>
    <row r="144" spans="3:52">
      <c r="C144" s="319" t="s">
        <v>258</v>
      </c>
      <c r="D144" s="369" t="s">
        <v>31</v>
      </c>
      <c r="E144" s="273">
        <f>INDEX([15]resumen!$AL$24:$AQ$35,MATCH(E18,[15]resumen!$A$24:$A$35,0),MATCH($E$14,[15]resumen!$B$23:$G$23,0))</f>
        <v>437.73750000000001</v>
      </c>
      <c r="F144" s="273">
        <f>INDEX([15]resumen!$AL$24:$AQ$35,MATCH(F18,[15]resumen!$A$24:$A$35,0),MATCH($E$14,[15]resumen!$B$23:$G$23,0))</f>
        <v>363.44466399999999</v>
      </c>
      <c r="G144" s="273">
        <f>INDEX([15]resumen!$AL$24:$AQ$35,MATCH(G18,[15]resumen!$A$24:$A$35,0),MATCH($E$14,[15]resumen!$B$23:$G$23,0))</f>
        <v>396.26709000000005</v>
      </c>
      <c r="H144" s="273">
        <f>INDEX([15]resumen!$AL$24:$AQ$35,MATCH(H18,[15]resumen!$A$24:$A$35,0),MATCH($E$14,[15]resumen!$B$23:$G$23,0))</f>
        <v>366.49361900000002</v>
      </c>
      <c r="I144" s="273">
        <f>INDEX([15]resumen!$AL$24:$AQ$35,MATCH(I18,[15]resumen!$A$24:$A$35,0),MATCH($E$14,[15]resumen!$B$23:$G$23,0))</f>
        <v>384.17201400000005</v>
      </c>
      <c r="J144" s="273">
        <f>INDEX([15]resumen!$AL$24:$AQ$35,MATCH(J18,[15]resumen!$A$24:$A$35,0),MATCH($E$14,[15]resumen!$B$23:$G$23,0))</f>
        <v>342.59500600000001</v>
      </c>
      <c r="K144" s="273">
        <f>INDEX([15]resumen!$AL$24:$AQ$35,MATCH(K18,[15]resumen!$A$24:$A$35,0),MATCH($E$14,[15]resumen!$B$23:$G$23,0))</f>
        <v>398.48743099999996</v>
      </c>
      <c r="L144" s="273">
        <f>INDEX([15]resumen!$AL$24:$AQ$35,MATCH(L18,[15]resumen!$A$24:$A$35,0),MATCH($E$14,[15]resumen!$B$23:$G$23,0))</f>
        <v>242.66291200000001</v>
      </c>
      <c r="M144" s="273">
        <f>INDEX([15]resumen!$AL$24:$AQ$35,MATCH(M18,[15]resumen!$A$24:$A$35,0),MATCH($E$14,[15]resumen!$B$23:$G$23,0))</f>
        <v>265.62433799999997</v>
      </c>
      <c r="N144" s="273">
        <f>INDEX([15]resumen!$AL$24:$AQ$35,MATCH(N18,[15]resumen!$A$24:$A$35,0),MATCH($E$14,[15]resumen!$B$23:$G$23,0))</f>
        <v>278.00057099999998</v>
      </c>
      <c r="O144" s="273">
        <f>INDEX([15]resumen!$AL$24:$AQ$35,MATCH(O18,[15]resumen!$A$24:$A$35,0),MATCH($E$14,[15]resumen!$B$23:$G$23,0))</f>
        <v>298.12422399999997</v>
      </c>
      <c r="P144" s="273">
        <f>INDEX([15]resumen!$AL$24:$AQ$35,MATCH(P18,[15]resumen!$A$24:$A$35,0),MATCH($E$14,[15]resumen!$B$23:$G$23,0))</f>
        <v>366.73059699999999</v>
      </c>
      <c r="Q144" s="274"/>
      <c r="R144" s="275"/>
      <c r="S144" s="276"/>
      <c r="T144" s="274" t="e">
        <f>INDEX([15]resumen!$AL$24:$AQ$35,MATCH(T18,[15]resumen!$A$24:$A$35,0),MATCH($T$14,[15]resumen!$B$23:$G$23,0))</f>
        <v>#N/A</v>
      </c>
      <c r="U144" s="274" t="e">
        <f>INDEX([15]resumen!$AL$24:$AQ$35,MATCH(U18,[15]resumen!$A$24:$A$35,0),MATCH($T$14,[15]resumen!$B$23:$G$23,0))</f>
        <v>#N/A</v>
      </c>
      <c r="V144" s="274" t="e">
        <f>INDEX([15]resumen!$AL$24:$AQ$35,MATCH(V18,[15]resumen!$A$24:$A$35,0),MATCH($T$14,[15]resumen!$B$23:$G$23,0))</f>
        <v>#N/A</v>
      </c>
      <c r="W144" s="274" t="e">
        <f>INDEX([15]resumen!$AL$24:$AQ$35,MATCH(W18,[15]resumen!$A$24:$A$35,0),MATCH($T$14,[15]resumen!$B$23:$G$23,0))</f>
        <v>#N/A</v>
      </c>
      <c r="X144" s="274" t="e">
        <f>INDEX([15]resumen!$AL$24:$AQ$35,MATCH(X18,[15]resumen!$A$24:$A$35,0),MATCH($T$14,[15]resumen!$B$23:$G$23,0))</f>
        <v>#N/A</v>
      </c>
      <c r="Y144" s="274" t="e">
        <f>INDEX([15]resumen!$AL$24:$AQ$35,MATCH(Y18,[15]resumen!$A$24:$A$35,0),MATCH($T$14,[15]resumen!$B$23:$G$23,0))</f>
        <v>#N/A</v>
      </c>
      <c r="Z144" s="274" t="e">
        <f>INDEX([15]resumen!$AL$24:$AQ$35,MATCH(Z18,[15]resumen!$A$24:$A$35,0),MATCH($T$14,[15]resumen!$B$23:$G$23,0))</f>
        <v>#N/A</v>
      </c>
      <c r="AA144" s="277" t="e">
        <f>INDEX([15]resumen!$AL$24:$AQ$35,MATCH(AA18,[15]resumen!$A$24:$A$35,0),MATCH($T$14,[15]resumen!$B$23:$G$23,0))</f>
        <v>#N/A</v>
      </c>
      <c r="AB144" s="277" t="e">
        <f>INDEX([15]resumen!$AL$24:$AQ$35,MATCH(AB18,[15]resumen!$A$24:$A$35,0),MATCH($T$14,[15]resumen!$B$23:$G$23,0))</f>
        <v>#N/A</v>
      </c>
      <c r="AC144" s="277" t="e">
        <f>INDEX([15]resumen!$AL$24:$AQ$35,MATCH(AC18,[15]resumen!$A$24:$A$35,0),MATCH($T$14,[15]resumen!$B$23:$G$23,0))</f>
        <v>#N/A</v>
      </c>
      <c r="AD144" s="277" t="e">
        <f>INDEX([15]resumen!$AL$24:$AQ$35,MATCH(AD18,[15]resumen!$A$24:$A$35,0),MATCH($T$14,[15]resumen!$B$23:$G$23,0))</f>
        <v>#N/A</v>
      </c>
      <c r="AE144" s="277" t="e">
        <f>INDEX([15]resumen!$AL$24:$AQ$35,MATCH(AE18,[15]resumen!$A$24:$A$35,0),MATCH($T$14,[15]resumen!$B$23:$G$23,0))</f>
        <v>#N/A</v>
      </c>
      <c r="AF144" s="276"/>
      <c r="AG144" s="275"/>
      <c r="AH144" s="276"/>
      <c r="AI144" s="278" t="str">
        <f t="shared" ref="AI144:AI146" si="111">IFERROR(((T144/E144)-1)*100,"ND")</f>
        <v>ND</v>
      </c>
      <c r="AJ144" s="278" t="str">
        <f t="shared" si="108"/>
        <v>ND</v>
      </c>
      <c r="AK144" s="278" t="str">
        <f t="shared" si="108"/>
        <v>ND</v>
      </c>
      <c r="AL144" s="278" t="str">
        <f t="shared" si="108"/>
        <v>ND</v>
      </c>
      <c r="AM144" s="278" t="str">
        <f t="shared" si="108"/>
        <v>ND</v>
      </c>
      <c r="AN144" s="278" t="str">
        <f t="shared" si="108"/>
        <v>ND</v>
      </c>
      <c r="AO144" s="278" t="str">
        <f t="shared" si="108"/>
        <v>ND</v>
      </c>
      <c r="AP144" s="279" t="str">
        <f t="shared" si="109"/>
        <v>NA</v>
      </c>
      <c r="AQ144" s="279" t="str">
        <f t="shared" si="109"/>
        <v>NA</v>
      </c>
      <c r="AR144" s="279" t="str">
        <f t="shared" si="109"/>
        <v>NA</v>
      </c>
      <c r="AS144" s="279" t="str">
        <f t="shared" si="109"/>
        <v>NA</v>
      </c>
      <c r="AT144" s="279" t="str">
        <f t="shared" si="109"/>
        <v>NA</v>
      </c>
      <c r="AU144" s="163"/>
      <c r="AV144" s="327">
        <f>SUM(E144:K144)</f>
        <v>2689.1973240000002</v>
      </c>
      <c r="AW144" s="280" t="e">
        <f>SUM(T144:AE144)</f>
        <v>#N/A</v>
      </c>
      <c r="AX144" s="278" t="str">
        <f t="shared" si="110"/>
        <v>ND</v>
      </c>
    </row>
    <row r="145" spans="3:52">
      <c r="C145" s="272" t="s">
        <v>109</v>
      </c>
      <c r="D145" s="369" t="s">
        <v>36</v>
      </c>
      <c r="E145" s="277">
        <f>INDEX([15]resumen!$B$5:$G$16,MATCH(E18,[15]resumen!$A$24:$A$35,0),MATCH($E$14,[15]resumen!$B$23:$G$23,0))</f>
        <v>10384</v>
      </c>
      <c r="F145" s="277">
        <f>INDEX([15]resumen!$B$5:$G$16,MATCH(F18,[15]resumen!$A$24:$A$35,0),MATCH($E$14,[15]resumen!$B$23:$G$23,0))</f>
        <v>10422</v>
      </c>
      <c r="G145" s="277">
        <f>INDEX([15]resumen!$B$5:$G$16,MATCH(G18,[15]resumen!$A$24:$A$35,0),MATCH($E$14,[15]resumen!$B$23:$G$23,0))</f>
        <v>10422</v>
      </c>
      <c r="H145" s="277">
        <f>INDEX([15]resumen!$B$5:$G$16,MATCH(H18,[15]resumen!$A$24:$A$35,0),MATCH($E$14,[15]resumen!$B$23:$G$23,0))</f>
        <v>10403</v>
      </c>
      <c r="I145" s="277">
        <f>INDEX([15]resumen!$B$5:$G$16,MATCH(I18,[15]resumen!$A$24:$A$35,0),MATCH($E$14,[15]resumen!$B$23:$G$23,0))</f>
        <v>10497</v>
      </c>
      <c r="J145" s="277">
        <f>INDEX([15]resumen!$B$5:$G$16,MATCH(J18,[15]resumen!$A$24:$A$35,0),MATCH($E$14,[15]resumen!$B$23:$G$23,0))</f>
        <v>10501</v>
      </c>
      <c r="K145" s="277">
        <f>INDEX([15]resumen!$B$5:$G$16,MATCH(K18,[15]resumen!$A$24:$A$35,0),MATCH($E$14,[15]resumen!$B$23:$G$23,0))</f>
        <v>10501</v>
      </c>
      <c r="L145" s="277">
        <f>INDEX([15]resumen!$B$5:$G$16,MATCH(L18,[15]resumen!$A$24:$A$35,0),MATCH($E$14,[15]resumen!$B$23:$G$23,0))</f>
        <v>10455</v>
      </c>
      <c r="M145" s="277">
        <f>INDEX([15]resumen!$B$5:$G$16,MATCH(M18,[15]resumen!$A$24:$A$35,0),MATCH($E$14,[15]resumen!$B$23:$G$23,0))</f>
        <v>10455</v>
      </c>
      <c r="N145" s="277">
        <f>INDEX([15]resumen!$B$5:$G$16,MATCH(N18,[15]resumen!$A$24:$A$35,0),MATCH($E$14,[15]resumen!$B$23:$G$23,0))</f>
        <v>10454</v>
      </c>
      <c r="O145" s="277">
        <f>INDEX([15]resumen!$B$5:$G$16,MATCH(O18,[15]resumen!$A$24:$A$35,0),MATCH($E$14,[15]resumen!$B$23:$G$23,0))</f>
        <v>10451</v>
      </c>
      <c r="P145" s="277">
        <f>INDEX([15]resumen!$B$5:$G$16,MATCH(P18,[15]resumen!$A$24:$A$35,0),MATCH($E$14,[15]resumen!$B$23:$G$23,0))</f>
        <v>10451</v>
      </c>
      <c r="Q145" s="281"/>
      <c r="R145" s="275"/>
      <c r="S145" s="276"/>
      <c r="T145" s="281" t="e">
        <f>INDEX([15]resumen!$B$5:$G$16,MATCH(T18,[15]resumen!$A$24:$A$35,0),MATCH($T$14,[15]resumen!$B$23:$G$23,0))</f>
        <v>#N/A</v>
      </c>
      <c r="U145" s="281" t="e">
        <f>INDEX([15]resumen!$B$5:$G$16,MATCH(U18,[15]resumen!$A$24:$A$35,0),MATCH($T$14,[15]resumen!$B$23:$G$23,0))</f>
        <v>#N/A</v>
      </c>
      <c r="V145" s="281" t="e">
        <f>INDEX([15]resumen!$B$5:$G$16,MATCH(V18,[15]resumen!$A$24:$A$35,0),MATCH($T$14,[15]resumen!$B$23:$G$23,0))</f>
        <v>#N/A</v>
      </c>
      <c r="W145" s="281" t="e">
        <f>INDEX([15]resumen!$B$5:$G$16,MATCH(W18,[15]resumen!$A$24:$A$35,0),MATCH($T$14,[15]resumen!$B$23:$G$23,0))</f>
        <v>#N/A</v>
      </c>
      <c r="X145" s="281" t="e">
        <f>INDEX([15]resumen!$B$5:$G$16,MATCH(X18,[15]resumen!$A$24:$A$35,0),MATCH($T$14,[15]resumen!$B$23:$G$23,0))</f>
        <v>#N/A</v>
      </c>
      <c r="Y145" s="281" t="e">
        <f>INDEX([15]resumen!$B$5:$G$16,MATCH(Y18,[15]resumen!$A$24:$A$35,0),MATCH($T$14,[15]resumen!$B$23:$G$23,0))</f>
        <v>#N/A</v>
      </c>
      <c r="Z145" s="281" t="e">
        <f>INDEX([15]resumen!$B$5:$G$16,MATCH(Z18,[15]resumen!$A$24:$A$35,0),MATCH($T$14,[15]resumen!$B$23:$G$23,0))</f>
        <v>#N/A</v>
      </c>
      <c r="AA145" s="277" t="e">
        <f>INDEX([15]resumen!$B$5:$G$16,MATCH(AA18,[15]resumen!$A$24:$A$35,0),MATCH($T$14,[15]resumen!$B$23:$G$23,0))</f>
        <v>#N/A</v>
      </c>
      <c r="AB145" s="277" t="e">
        <f>INDEX([15]resumen!$B$5:$G$16,MATCH(AB18,[15]resumen!$A$24:$A$35,0),MATCH($T$14,[15]resumen!$B$23:$G$23,0))</f>
        <v>#N/A</v>
      </c>
      <c r="AC145" s="277" t="e">
        <f>INDEX([15]resumen!$B$5:$G$16,MATCH(AC18,[15]resumen!$A$24:$A$35,0),MATCH($T$14,[15]resumen!$B$23:$G$23,0))</f>
        <v>#N/A</v>
      </c>
      <c r="AD145" s="277" t="e">
        <f>INDEX([15]resumen!$B$5:$G$16,MATCH(AD18,[15]resumen!$A$24:$A$35,0),MATCH($T$14,[15]resumen!$B$23:$G$23,0))</f>
        <v>#N/A</v>
      </c>
      <c r="AE145" s="277" t="e">
        <f>INDEX([15]resumen!$B$5:$G$16,MATCH(AE18,[15]resumen!$A$24:$A$35,0),MATCH($T$14,[15]resumen!$B$23:$G$23,0))</f>
        <v>#N/A</v>
      </c>
      <c r="AF145" s="276"/>
      <c r="AG145" s="275"/>
      <c r="AH145" s="276"/>
      <c r="AI145" s="278" t="str">
        <f t="shared" si="111"/>
        <v>ND</v>
      </c>
      <c r="AJ145" s="278" t="str">
        <f t="shared" si="108"/>
        <v>ND</v>
      </c>
      <c r="AK145" s="278" t="str">
        <f t="shared" si="108"/>
        <v>ND</v>
      </c>
      <c r="AL145" s="278" t="str">
        <f t="shared" si="108"/>
        <v>ND</v>
      </c>
      <c r="AM145" s="278" t="str">
        <f t="shared" si="108"/>
        <v>ND</v>
      </c>
      <c r="AN145" s="278" t="str">
        <f t="shared" si="108"/>
        <v>ND</v>
      </c>
      <c r="AO145" s="278" t="str">
        <f t="shared" si="108"/>
        <v>ND</v>
      </c>
      <c r="AP145" s="279" t="str">
        <f t="shared" si="109"/>
        <v>NA</v>
      </c>
      <c r="AQ145" s="279" t="str">
        <f t="shared" si="109"/>
        <v>NA</v>
      </c>
      <c r="AR145" s="279" t="str">
        <f t="shared" si="109"/>
        <v>NA</v>
      </c>
      <c r="AS145" s="279" t="str">
        <f t="shared" si="109"/>
        <v>NA</v>
      </c>
      <c r="AT145" s="279" t="str">
        <f t="shared" si="109"/>
        <v>NA</v>
      </c>
      <c r="AU145" s="163"/>
      <c r="AV145" s="304">
        <f>K145</f>
        <v>10501</v>
      </c>
      <c r="AW145" s="303" t="e">
        <f>Z145</f>
        <v>#N/A</v>
      </c>
      <c r="AX145" s="278" t="str">
        <f t="shared" si="110"/>
        <v>ND</v>
      </c>
    </row>
    <row r="146" spans="3:52">
      <c r="C146" s="272" t="s">
        <v>32</v>
      </c>
      <c r="D146" s="369" t="s">
        <v>33</v>
      </c>
      <c r="E146" s="273">
        <f>INDEX([15]resumen!$AD$5:$AI$16,MATCH(E18,[15]resumen!$A$24:$A$35,0),MATCH($E$14,[15]resumen!$B$23:$G$23,0))</f>
        <v>56.061434464933647</v>
      </c>
      <c r="F146" s="273">
        <f>INDEX([15]resumen!$AD$5:$AI$16,MATCH(F18,[15]resumen!$A$24:$A$35,0),MATCH($E$14,[15]resumen!$B$23:$G$23,0))</f>
        <v>59.327452915535815</v>
      </c>
      <c r="G146" s="273">
        <f>INDEX([15]resumen!$AD$5:$AI$16,MATCH(G18,[15]resumen!$A$24:$A$35,0),MATCH($E$14,[15]resumen!$B$23:$G$23,0))</f>
        <v>53.991246804216885</v>
      </c>
      <c r="H146" s="273">
        <f>INDEX([15]resumen!$AD$5:$AI$16,MATCH(H18,[15]resumen!$A$24:$A$35,0),MATCH($E$14,[15]resumen!$B$23:$G$23,0))</f>
        <v>56.228972411804293</v>
      </c>
      <c r="I146" s="273">
        <f>INDEX([15]resumen!$AD$5:$AI$16,MATCH(I18,[15]resumen!$A$24:$A$35,0),MATCH($E$14,[15]resumen!$B$23:$G$23,0))</f>
        <v>51.224466591069032</v>
      </c>
      <c r="J146" s="273">
        <f>INDEX([15]resumen!$AD$5:$AI$16,MATCH(J18,[15]resumen!$A$24:$A$35,0),MATCH($E$14,[15]resumen!$B$23:$G$23,0))</f>
        <v>49.865727073612035</v>
      </c>
      <c r="K146" s="273">
        <f>INDEX([15]resumen!$AD$5:$AI$16,MATCH(K18,[15]resumen!$A$24:$A$35,0),MATCH($E$14,[15]resumen!$B$23:$G$23,0))</f>
        <v>50.305500858597185</v>
      </c>
      <c r="L146" s="273">
        <f>INDEX([15]resumen!$AD$5:$AI$16,MATCH(L18,[15]resumen!$A$24:$A$35,0),MATCH($E$14,[15]resumen!$B$23:$G$23,0))</f>
        <v>52.76253066135974</v>
      </c>
      <c r="M146" s="273">
        <f>INDEX([15]resumen!$AD$5:$AI$16,MATCH(M18,[15]resumen!$A$24:$A$35,0),MATCH($E$14,[15]resumen!$B$23:$G$23,0))</f>
        <v>49.932727562569738</v>
      </c>
      <c r="N146" s="273">
        <f>INDEX([15]resumen!$AD$5:$AI$16,MATCH(N18,[15]resumen!$A$24:$A$35,0),MATCH($E$14,[15]resumen!$B$23:$G$23,0))</f>
        <v>49.41217129421058</v>
      </c>
      <c r="O146" s="273">
        <f>INDEX([15]resumen!$AD$5:$AI$16,MATCH(O18,[15]resumen!$A$24:$A$35,0),MATCH($E$14,[15]resumen!$B$23:$G$23,0))</f>
        <v>51.397633400312571</v>
      </c>
      <c r="P146" s="273">
        <f>INDEX([15]resumen!$AD$5:$AI$16,MATCH(P18,[15]resumen!$A$24:$A$35,0),MATCH($E$14,[15]resumen!$B$23:$G$23,0))</f>
        <v>47.316354971433512</v>
      </c>
      <c r="Q146" s="274"/>
      <c r="R146" s="275"/>
      <c r="S146" s="276"/>
      <c r="T146" s="274" t="e">
        <f>INDEX([15]resumen!$AD$5:$AI$16,MATCH(T18,[15]resumen!$A$24:$A$35,0),MATCH($T$14,[15]resumen!$B$23:$G$23,0))</f>
        <v>#N/A</v>
      </c>
      <c r="U146" s="274" t="e">
        <f>INDEX([15]resumen!$AD$5:$AI$16,MATCH(U18,[15]resumen!$A$24:$A$35,0),MATCH($T$14,[15]resumen!$B$23:$G$23,0))</f>
        <v>#N/A</v>
      </c>
      <c r="V146" s="274" t="e">
        <f>INDEX([15]resumen!$AD$5:$AI$16,MATCH(V18,[15]resumen!$A$24:$A$35,0),MATCH($T$14,[15]resumen!$B$23:$G$23,0))</f>
        <v>#N/A</v>
      </c>
      <c r="W146" s="274" t="e">
        <f>INDEX([15]resumen!$AD$5:$AI$16,MATCH(W18,[15]resumen!$A$24:$A$35,0),MATCH($T$14,[15]resumen!$B$23:$G$23,0))</f>
        <v>#N/A</v>
      </c>
      <c r="X146" s="274" t="e">
        <f>INDEX([15]resumen!$AD$5:$AI$16,MATCH(X18,[15]resumen!$A$24:$A$35,0),MATCH($T$14,[15]resumen!$B$23:$G$23,0))</f>
        <v>#N/A</v>
      </c>
      <c r="Y146" s="274" t="e">
        <f>INDEX([15]resumen!$AD$5:$AI$16,MATCH(Y18,[15]resumen!$A$24:$A$35,0),MATCH($T$14,[15]resumen!$B$23:$G$23,0))</f>
        <v>#N/A</v>
      </c>
      <c r="Z146" s="274" t="e">
        <f>INDEX([15]resumen!$AD$5:$AI$16,MATCH(Z18,[15]resumen!$A$24:$A$35,0),MATCH($T$14,[15]resumen!$B$23:$G$23,0))</f>
        <v>#N/A</v>
      </c>
      <c r="AA146" s="282" t="e">
        <f>INDEX([15]resumen!$AD$5:$AI$16,MATCH(AA18,[15]resumen!$A$24:$A$35,0),MATCH($T$14,[15]resumen!$B$23:$G$23,0))</f>
        <v>#N/A</v>
      </c>
      <c r="AB146" s="282" t="e">
        <f>INDEX([15]resumen!$AD$5:$AI$16,MATCH(AB18,[15]resumen!$A$24:$A$35,0),MATCH($T$14,[15]resumen!$B$23:$G$23,0))</f>
        <v>#N/A</v>
      </c>
      <c r="AC146" s="282" t="e">
        <f>INDEX([15]resumen!$AD$5:$AI$16,MATCH(AC18,[15]resumen!$A$24:$A$35,0),MATCH($T$14,[15]resumen!$B$23:$G$23,0))</f>
        <v>#N/A</v>
      </c>
      <c r="AD146" s="282" t="e">
        <f>INDEX([15]resumen!$AD$5:$AI$16,MATCH(AD18,[15]resumen!$A$24:$A$35,0),MATCH($T$14,[15]resumen!$B$23:$G$23,0))</f>
        <v>#N/A</v>
      </c>
      <c r="AE146" s="282" t="e">
        <f>INDEX([15]resumen!$AD$5:$AI$16,MATCH(AE18,[15]resumen!$A$24:$A$35,0),MATCH($T$14,[15]resumen!$B$23:$G$23,0))</f>
        <v>#N/A</v>
      </c>
      <c r="AF146" s="276"/>
      <c r="AG146" s="275"/>
      <c r="AH146" s="276"/>
      <c r="AI146" s="278" t="str">
        <f t="shared" si="111"/>
        <v>ND</v>
      </c>
      <c r="AJ146" s="278" t="str">
        <f t="shared" si="108"/>
        <v>ND</v>
      </c>
      <c r="AK146" s="278" t="str">
        <f t="shared" si="108"/>
        <v>ND</v>
      </c>
      <c r="AL146" s="278" t="str">
        <f t="shared" si="108"/>
        <v>ND</v>
      </c>
      <c r="AM146" s="278" t="str">
        <f t="shared" si="108"/>
        <v>ND</v>
      </c>
      <c r="AN146" s="278" t="str">
        <f t="shared" si="108"/>
        <v>ND</v>
      </c>
      <c r="AO146" s="278" t="str">
        <f t="shared" si="108"/>
        <v>ND</v>
      </c>
      <c r="AP146" s="279" t="str">
        <f t="shared" si="109"/>
        <v>NA</v>
      </c>
      <c r="AQ146" s="279" t="str">
        <f t="shared" si="109"/>
        <v>NA</v>
      </c>
      <c r="AR146" s="279" t="str">
        <f t="shared" si="109"/>
        <v>NA</v>
      </c>
      <c r="AS146" s="279" t="str">
        <f t="shared" si="109"/>
        <v>NA</v>
      </c>
      <c r="AT146" s="279" t="str">
        <f t="shared" si="109"/>
        <v>NA</v>
      </c>
      <c r="AU146" s="163"/>
      <c r="AV146" s="327">
        <f>AVERAGE(E146:K146)</f>
        <v>53.857828731395557</v>
      </c>
      <c r="AW146" s="327" t="e">
        <f>AVERAGE(T146:Z146)</f>
        <v>#N/A</v>
      </c>
      <c r="AX146" s="278" t="str">
        <f t="shared" si="110"/>
        <v>ND</v>
      </c>
    </row>
    <row r="147" spans="3:52" s="172" customFormat="1">
      <c r="C147" s="185"/>
      <c r="D147" s="186"/>
      <c r="E147" s="186"/>
      <c r="F147" s="186"/>
      <c r="G147" s="186"/>
      <c r="H147" s="186"/>
      <c r="I147" s="187"/>
      <c r="J147" s="187"/>
      <c r="K147" s="187"/>
      <c r="L147" s="187"/>
      <c r="M147" s="187"/>
      <c r="N147" s="187"/>
      <c r="O147" s="169"/>
      <c r="P147" s="169"/>
      <c r="Q147" s="169"/>
      <c r="R147" s="169"/>
      <c r="S147" s="169"/>
      <c r="T147" s="244"/>
      <c r="U147" s="244"/>
      <c r="V147" s="244"/>
      <c r="W147" s="244"/>
      <c r="X147" s="170"/>
      <c r="Y147" s="169"/>
      <c r="Z147" s="169"/>
      <c r="AA147" s="169"/>
      <c r="AB147" s="169"/>
      <c r="AC147" s="169"/>
      <c r="AD147" s="169"/>
      <c r="AE147" s="169"/>
      <c r="AF147" s="169"/>
      <c r="AG147" s="169"/>
      <c r="AH147" s="169"/>
      <c r="AI147" s="152"/>
      <c r="AJ147" s="152"/>
      <c r="AK147" s="152"/>
      <c r="AL147" s="152"/>
      <c r="AM147" s="152"/>
      <c r="AN147" s="152"/>
      <c r="AO147" s="152"/>
      <c r="AP147" s="152"/>
      <c r="AQ147" s="152"/>
      <c r="AR147" s="152"/>
      <c r="AS147" s="152"/>
      <c r="AT147" s="152"/>
      <c r="AU147" s="194"/>
      <c r="AV147" s="152"/>
      <c r="AW147" s="170"/>
      <c r="AX147" s="171"/>
      <c r="AZ147" s="173"/>
    </row>
    <row r="148" spans="3:52" s="172" customFormat="1">
      <c r="C148" s="183" t="s">
        <v>52</v>
      </c>
      <c r="D148" s="174"/>
      <c r="E148" s="174"/>
      <c r="F148" s="174"/>
      <c r="G148" s="174"/>
      <c r="H148" s="174"/>
      <c r="I148" s="175"/>
      <c r="J148" s="175"/>
      <c r="K148" s="175"/>
      <c r="L148" s="175"/>
      <c r="M148" s="175"/>
      <c r="N148" s="175"/>
      <c r="O148" s="176"/>
      <c r="P148" s="176"/>
      <c r="Q148" s="176"/>
      <c r="R148" s="176"/>
      <c r="S148" s="176"/>
      <c r="T148" s="243"/>
      <c r="U148" s="243"/>
      <c r="V148" s="243"/>
      <c r="W148" s="243"/>
      <c r="X148" s="177"/>
      <c r="Y148" s="176"/>
      <c r="Z148" s="176"/>
      <c r="AA148" s="176"/>
      <c r="AB148" s="176"/>
      <c r="AC148" s="176"/>
      <c r="AD148" s="176"/>
      <c r="AE148" s="176"/>
      <c r="AF148" s="176"/>
      <c r="AG148" s="176"/>
      <c r="AH148" s="176"/>
      <c r="AI148" s="178"/>
      <c r="AJ148" s="178"/>
      <c r="AK148" s="178"/>
      <c r="AL148" s="178"/>
      <c r="AM148" s="178"/>
      <c r="AN148" s="178"/>
      <c r="AO148" s="178"/>
      <c r="AP148" s="178"/>
      <c r="AQ148" s="181"/>
      <c r="AR148" s="181"/>
      <c r="AS148" s="181"/>
      <c r="AT148" s="181"/>
      <c r="AU148" s="163"/>
      <c r="AV148" s="438" t="s">
        <v>245</v>
      </c>
      <c r="AW148" s="439"/>
      <c r="AX148" s="292" t="s">
        <v>0</v>
      </c>
      <c r="AZ148" s="173"/>
    </row>
    <row r="149" spans="3:52">
      <c r="C149" s="305" t="s">
        <v>53</v>
      </c>
      <c r="D149" s="370" t="s">
        <v>39</v>
      </c>
      <c r="E149" s="314">
        <f>INDEX([16]resumen!$B$5:$H$16,MATCH(E18,[16]resumen!$A$5:$A$16,0),MATCH($E$14,[16]resumen!$B$4:$H$4,0))</f>
        <v>22804</v>
      </c>
      <c r="F149" s="314">
        <f>INDEX([16]resumen!$B$5:$H$16,MATCH(F18,[16]resumen!$A$5:$A$16,0),MATCH($E$14,[16]resumen!$B$4:$H$4,0))</f>
        <v>21912</v>
      </c>
      <c r="G149" s="314">
        <f>INDEX([16]resumen!$B$5:$H$16,MATCH(G18,[16]resumen!$A$5:$A$16,0),MATCH($E$14,[16]resumen!$B$4:$H$4,0))</f>
        <v>24813</v>
      </c>
      <c r="H149" s="314">
        <f>INDEX([16]resumen!$B$5:$H$16,MATCH(H18,[16]resumen!$A$5:$A$16,0),MATCH($E$14,[16]resumen!$B$4:$H$4,0))</f>
        <v>21312</v>
      </c>
      <c r="I149" s="314">
        <f>INDEX([16]resumen!$B$5:$H$16,MATCH(I18,[16]resumen!$A$5:$A$16,0),MATCH($E$14,[16]resumen!$B$4:$H$4,0))</f>
        <v>25849</v>
      </c>
      <c r="J149" s="314">
        <f>INDEX([16]resumen!$B$5:$H$16,MATCH(J18,[16]resumen!$A$5:$A$16,0),MATCH($E$14,[16]resumen!$B$4:$H$4,0))</f>
        <v>27035</v>
      </c>
      <c r="K149" s="314">
        <f>INDEX([16]resumen!$B$5:$H$16,MATCH(K18,[16]resumen!$A$5:$A$16,0),MATCH($E$14,[16]resumen!$B$4:$H$4,0))</f>
        <v>22814</v>
      </c>
      <c r="L149" s="314">
        <f>INDEX([16]resumen!$B$5:$H$16,MATCH(L18,[16]resumen!$A$5:$A$16,0),MATCH($E$14,[16]resumen!$B$4:$H$4,0))</f>
        <v>21562</v>
      </c>
      <c r="M149" s="314">
        <f>INDEX([16]resumen!$B$5:$H$16,MATCH(M18,[16]resumen!$A$5:$A$16,0),MATCH($E$14,[16]resumen!$B$4:$H$4,0))</f>
        <v>24574</v>
      </c>
      <c r="N149" s="314">
        <f>INDEX([16]resumen!$B$5:$H$16,MATCH(N18,[16]resumen!$A$5:$A$16,0),MATCH($E$14,[16]resumen!$B$4:$H$4,0))</f>
        <v>25299</v>
      </c>
      <c r="O149" s="314">
        <f>INDEX([16]resumen!$B$5:$H$16,MATCH(O18,[16]resumen!$A$5:$A$16,0),MATCH($E$14,[16]resumen!$B$4:$H$4,0))</f>
        <v>17059</v>
      </c>
      <c r="P149" s="314">
        <f>INDEX([16]resumen!$B$5:$H$16,MATCH(P18,[16]resumen!$A$5:$A$16,0),MATCH($E$14,[16]resumen!$B$4:$H$4,0))</f>
        <v>21916</v>
      </c>
      <c r="Q149" s="296"/>
      <c r="R149" s="296"/>
      <c r="S149" s="308"/>
      <c r="T149" s="295" t="e">
        <f>INDEX([16]resumen!$B$5:$H$16,MATCH(T18,[16]resumen!$A$5:$A$16,0),MATCH($T$14,[16]resumen!$B$4:$H$4,0))</f>
        <v>#N/A</v>
      </c>
      <c r="U149" s="295" t="e">
        <f>INDEX([16]resumen!$B$5:$H$16,MATCH(U18,[16]resumen!$A$5:$A$16,0),MATCH($T$14,[16]resumen!$B$4:$H$4,0))</f>
        <v>#N/A</v>
      </c>
      <c r="V149" s="295" t="e">
        <f>INDEX([16]resumen!$B$5:$H$16,MATCH(V18,[16]resumen!$A$5:$A$16,0),MATCH($T$14,[16]resumen!$B$4:$H$4,0))</f>
        <v>#N/A</v>
      </c>
      <c r="W149" s="295" t="e">
        <f>INDEX([16]resumen!$B$5:$H$16,MATCH(W18,[16]resumen!$A$5:$A$16,0),MATCH($T$14,[16]resumen!$B$4:$H$4,0))</f>
        <v>#N/A</v>
      </c>
      <c r="X149" s="295" t="e">
        <f>INDEX([16]resumen!$B$5:$H$16,MATCH(X18,[16]resumen!$A$5:$A$16,0),MATCH($T$14,[16]resumen!$B$4:$H$4,0))</f>
        <v>#N/A</v>
      </c>
      <c r="Y149" s="295" t="e">
        <f>INDEX([16]resumen!$B$5:$H$16,MATCH(Y18,[16]resumen!$A$5:$A$16,0),MATCH($T$14,[16]resumen!$B$4:$H$4,0))</f>
        <v>#N/A</v>
      </c>
      <c r="Z149" s="295" t="e">
        <f>INDEX([16]resumen!$B$5:$H$16,MATCH(Z18,[16]resumen!$A$5:$A$16,0),MATCH($T$14,[16]resumen!$B$4:$H$4,0))</f>
        <v>#N/A</v>
      </c>
      <c r="AA149" s="314" t="e">
        <f>INDEX([16]resumen!$B$5:$H$16,MATCH(AA18,[16]resumen!$A$5:$A$16,0),MATCH($T$14,[16]resumen!$B$4:$H$4,0))</f>
        <v>#N/A</v>
      </c>
      <c r="AB149" s="314" t="e">
        <f>INDEX([16]resumen!$B$5:$H$16,MATCH(AB18,[16]resumen!$A$5:$A$16,0),MATCH($T$14,[16]resumen!$B$4:$H$4,0))</f>
        <v>#N/A</v>
      </c>
      <c r="AC149" s="314" t="e">
        <f>INDEX([16]resumen!$B$5:$H$16,MATCH(AC18,[16]resumen!$A$5:$A$16,0),MATCH($T$14,[16]resumen!$B$4:$H$4,0))</f>
        <v>#N/A</v>
      </c>
      <c r="AD149" s="314" t="e">
        <f>INDEX([16]resumen!$B$5:$H$16,MATCH(AD18,[16]resumen!$A$5:$A$16,0),MATCH($T$14,[16]resumen!$B$4:$H$4,0))</f>
        <v>#N/A</v>
      </c>
      <c r="AE149" s="314" t="e">
        <f>INDEX([16]resumen!$B$5:$H$16,MATCH(AE18,[16]resumen!$A$5:$A$16,0),MATCH($T$14,[16]resumen!$B$4:$H$4,0))</f>
        <v>#N/A</v>
      </c>
      <c r="AF149" s="314"/>
      <c r="AG149" s="296"/>
      <c r="AH149" s="308"/>
      <c r="AI149" s="297" t="str">
        <f>IFERROR(((T149/E149)-1)*100,"ND")</f>
        <v>ND</v>
      </c>
      <c r="AJ149" s="309" t="str">
        <f t="shared" ref="AJ149:AT152" si="112">IFERROR(((U149/F149)-1)*100,"NA")</f>
        <v>NA</v>
      </c>
      <c r="AK149" s="309" t="str">
        <f t="shared" si="112"/>
        <v>NA</v>
      </c>
      <c r="AL149" s="309" t="str">
        <f t="shared" si="112"/>
        <v>NA</v>
      </c>
      <c r="AM149" s="269" t="str">
        <f t="shared" si="112"/>
        <v>NA</v>
      </c>
      <c r="AN149" s="309" t="str">
        <f t="shared" si="112"/>
        <v>NA</v>
      </c>
      <c r="AO149" s="269" t="str">
        <f>IFERROR(((Z149/K149)-1)*100,"ND")</f>
        <v>ND</v>
      </c>
      <c r="AP149" s="309" t="str">
        <f t="shared" si="112"/>
        <v>NA</v>
      </c>
      <c r="AQ149" s="309" t="str">
        <f t="shared" si="112"/>
        <v>NA</v>
      </c>
      <c r="AR149" s="309" t="str">
        <f t="shared" si="112"/>
        <v>NA</v>
      </c>
      <c r="AS149" s="309" t="str">
        <f t="shared" si="112"/>
        <v>NA</v>
      </c>
      <c r="AT149" s="309" t="str">
        <f t="shared" si="112"/>
        <v>NA</v>
      </c>
      <c r="AU149" s="163"/>
      <c r="AV149" s="299">
        <f>SUM(E149:K149)</f>
        <v>166539</v>
      </c>
      <c r="AW149" s="299" t="e">
        <f>SUM(T149:AE149)</f>
        <v>#N/A</v>
      </c>
      <c r="AX149" s="297" t="str">
        <f>IFERROR(((AW149/AV149)-1)*100,"ND")</f>
        <v>ND</v>
      </c>
    </row>
    <row r="150" spans="3:52">
      <c r="C150" s="363" t="s">
        <v>94</v>
      </c>
      <c r="D150" s="369" t="s">
        <v>39</v>
      </c>
      <c r="E150" s="277">
        <f>INDEX([16]resumen!$M$5:$S$16,MATCH(E18,[16]resumen!$A$5:$A$16,0),MATCH($E$14,[16]resumen!$B$4:$H$4,0))</f>
        <v>8432</v>
      </c>
      <c r="F150" s="277">
        <f>INDEX([16]resumen!$M$5:$S$16,MATCH(F18,[16]resumen!$A$5:$A$16,0),MATCH($E$14,[16]resumen!$B$4:$H$4,0))</f>
        <v>7821</v>
      </c>
      <c r="G150" s="277">
        <f>INDEX([16]resumen!$M$5:$S$16,MATCH(G18,[16]resumen!$A$5:$A$16,0),MATCH($E$14,[16]resumen!$B$4:$H$4,0))</f>
        <v>9251</v>
      </c>
      <c r="H150" s="277">
        <f>INDEX([16]resumen!$M$5:$S$16,MATCH(H18,[16]resumen!$A$5:$A$16,0),MATCH($E$14,[16]resumen!$B$4:$H$4,0))</f>
        <v>8148</v>
      </c>
      <c r="I150" s="277">
        <f>INDEX([16]resumen!$M$5:$S$16,MATCH(I18,[16]resumen!$A$5:$A$16,0),MATCH($E$14,[16]resumen!$B$4:$H$4,0))</f>
        <v>9498</v>
      </c>
      <c r="J150" s="277">
        <f>INDEX([16]resumen!$M$5:$S$16,MATCH(J18,[16]resumen!$A$5:$A$16,0),MATCH($E$14,[16]resumen!$B$4:$H$4,0))</f>
        <v>10733</v>
      </c>
      <c r="K150" s="277">
        <f>INDEX([16]resumen!$M$5:$S$16,MATCH(K18,[16]resumen!$A$5:$A$16,0),MATCH($E$14,[16]resumen!$B$4:$H$4,0))</f>
        <v>8792</v>
      </c>
      <c r="L150" s="277">
        <f>INDEX([16]resumen!$M$5:$S$16,MATCH(L18,[16]resumen!$A$5:$A$16,0),MATCH($E$14,[16]resumen!$B$4:$H$4,0))</f>
        <v>7831</v>
      </c>
      <c r="M150" s="277">
        <f>INDEX([16]resumen!$M$5:$S$16,MATCH(M18,[16]resumen!$A$5:$A$16,0),MATCH($E$14,[16]resumen!$B$4:$H$4,0))</f>
        <v>8553</v>
      </c>
      <c r="N150" s="277">
        <f>INDEX([16]resumen!$M$5:$S$16,MATCH(N18,[16]resumen!$A$5:$A$16,0),MATCH($E$14,[16]resumen!$B$4:$H$4,0))</f>
        <v>9890</v>
      </c>
      <c r="O150" s="277">
        <f>INDEX([16]resumen!$M$5:$S$16,MATCH(O18,[16]resumen!$A$5:$A$16,0),MATCH($E$14,[16]resumen!$B$4:$H$4,0))</f>
        <v>7399</v>
      </c>
      <c r="P150" s="277">
        <f>INDEX([16]resumen!$M$5:$S$16,MATCH(P18,[16]resumen!$A$5:$A$16,0),MATCH($E$14,[16]resumen!$B$4:$H$4,0))</f>
        <v>9183</v>
      </c>
      <c r="Q150" s="275"/>
      <c r="R150" s="275"/>
      <c r="S150" s="276"/>
      <c r="T150" s="287" t="e">
        <f>INDEX([16]resumen!$M$5:$S$16,MATCH(T18,[16]resumen!$A$5:$A$16,0),MATCH($T$14,[16]resumen!$B$4:$H$4,0))</f>
        <v>#N/A</v>
      </c>
      <c r="U150" s="287" t="e">
        <f>INDEX([16]resumen!$M$5:$S$16,MATCH(U18,[16]resumen!$A$5:$A$16,0),MATCH($T$14,[16]resumen!$B$4:$H$4,0))</f>
        <v>#N/A</v>
      </c>
      <c r="V150" s="287" t="e">
        <f>INDEX([16]resumen!$M$5:$S$16,MATCH(V18,[16]resumen!$A$5:$A$16,0),MATCH($T$14,[16]resumen!$B$4:$H$4,0))</f>
        <v>#N/A</v>
      </c>
      <c r="W150" s="287" t="e">
        <f>INDEX([16]resumen!$M$5:$S$16,MATCH(W18,[16]resumen!$A$5:$A$16,0),MATCH($T$14,[16]resumen!$B$4:$H$4,0))</f>
        <v>#N/A</v>
      </c>
      <c r="X150" s="287" t="e">
        <f>INDEX([16]resumen!$M$5:$S$16,MATCH(X18,[16]resumen!$A$5:$A$16,0),MATCH($T$14,[16]resumen!$B$4:$H$4,0))</f>
        <v>#N/A</v>
      </c>
      <c r="Y150" s="287" t="e">
        <f>INDEX([16]resumen!$M$5:$S$16,MATCH(Y18,[16]resumen!$A$5:$A$16,0),MATCH($T$14,[16]resumen!$B$4:$H$4,0))</f>
        <v>#N/A</v>
      </c>
      <c r="Z150" s="287" t="e">
        <f>INDEX([16]resumen!$M$5:$S$16,MATCH(Z18,[16]resumen!$A$5:$A$16,0),MATCH($T$14,[16]resumen!$B$4:$H$4,0))</f>
        <v>#N/A</v>
      </c>
      <c r="AA150" s="277" t="e">
        <f>INDEX([16]resumen!$M$5:$S$16,MATCH(AA18,[16]resumen!$A$5:$A$16,0),MATCH($T$14,[16]resumen!$B$4:$H$4,0))</f>
        <v>#N/A</v>
      </c>
      <c r="AB150" s="277" t="e">
        <f>INDEX([16]resumen!$M$5:$S$16,MATCH(AB18,[16]resumen!$A$5:$A$16,0),MATCH($T$14,[16]resumen!$B$4:$H$4,0))</f>
        <v>#N/A</v>
      </c>
      <c r="AC150" s="277" t="e">
        <f>INDEX([16]resumen!$M$5:$S$16,MATCH(AC18,[16]resumen!$A$5:$A$16,0),MATCH($T$14,[16]resumen!$B$4:$H$4,0))</f>
        <v>#N/A</v>
      </c>
      <c r="AD150" s="277" t="e">
        <f>INDEX([16]resumen!$M$5:$S$16,MATCH(AD18,[16]resumen!$A$5:$A$16,0),MATCH($T$14,[16]resumen!$B$4:$H$4,0))</f>
        <v>#N/A</v>
      </c>
      <c r="AE150" s="277" t="e">
        <f>INDEX([16]resumen!$M$5:$S$16,MATCH(AE18,[16]resumen!$A$5:$A$16,0),MATCH($T$14,[16]resumen!$B$4:$H$4,0))</f>
        <v>#N/A</v>
      </c>
      <c r="AF150" s="277"/>
      <c r="AG150" s="275"/>
      <c r="AH150" s="276"/>
      <c r="AI150" s="278" t="str">
        <f>IFERROR(((T150/E150)-1)*100,"ND")</f>
        <v>ND</v>
      </c>
      <c r="AJ150" s="279" t="str">
        <f>IFERROR(((U150/F150)-1)*100,"NA")</f>
        <v>NA</v>
      </c>
      <c r="AK150" s="279" t="str">
        <f t="shared" si="112"/>
        <v>NA</v>
      </c>
      <c r="AL150" s="279" t="str">
        <f t="shared" si="112"/>
        <v>NA</v>
      </c>
      <c r="AM150" s="278" t="str">
        <f t="shared" si="112"/>
        <v>NA</v>
      </c>
      <c r="AN150" s="279" t="str">
        <f t="shared" si="112"/>
        <v>NA</v>
      </c>
      <c r="AO150" s="278" t="str">
        <f t="shared" ref="AO150:AO152" si="113">IFERROR(((Z150/K150)-1)*100,"ND")</f>
        <v>ND</v>
      </c>
      <c r="AP150" s="279" t="str">
        <f t="shared" si="112"/>
        <v>NA</v>
      </c>
      <c r="AQ150" s="279" t="str">
        <f t="shared" si="112"/>
        <v>NA</v>
      </c>
      <c r="AR150" s="279" t="str">
        <f t="shared" si="112"/>
        <v>NA</v>
      </c>
      <c r="AS150" s="279" t="str">
        <f t="shared" si="112"/>
        <v>NA</v>
      </c>
      <c r="AT150" s="279" t="str">
        <f t="shared" si="112"/>
        <v>NA</v>
      </c>
      <c r="AU150" s="163"/>
      <c r="AV150" s="299">
        <f t="shared" ref="AV150:AV152" si="114">SUM(E150:K150)</f>
        <v>62675</v>
      </c>
      <c r="AW150" s="299" t="e">
        <f t="shared" ref="AW150:AW152" si="115">SUM(T150:AE150)</f>
        <v>#N/A</v>
      </c>
      <c r="AX150" s="278" t="str">
        <f t="shared" ref="AX150" si="116">IFERROR(((AW150/AV150)-1)*100,"ND")</f>
        <v>ND</v>
      </c>
    </row>
    <row r="151" spans="3:52">
      <c r="C151" s="363" t="s">
        <v>95</v>
      </c>
      <c r="D151" s="369" t="s">
        <v>39</v>
      </c>
      <c r="E151" s="277">
        <f>INDEX([16]resumen!$V$5:$AB$16,MATCH(E18,[16]resumen!$A$5:$A$16,0),MATCH($E$14,[16]resumen!$B$4:$H$4,0))</f>
        <v>6569</v>
      </c>
      <c r="F151" s="277">
        <f>INDEX([16]resumen!$V$5:$AB$16,MATCH(F18,[16]resumen!$A$5:$A$16,0),MATCH($E$14,[16]resumen!$B$4:$H$4,0))</f>
        <v>6717</v>
      </c>
      <c r="G151" s="277">
        <f>INDEX([16]resumen!$V$5:$AB$16,MATCH(G18,[16]resumen!$A$5:$A$16,0),MATCH($E$14,[16]resumen!$B$4:$H$4,0))</f>
        <v>7663</v>
      </c>
      <c r="H151" s="277">
        <f>INDEX([16]resumen!$V$5:$AB$16,MATCH(H18,[16]resumen!$A$5:$A$16,0),MATCH($E$14,[16]resumen!$B$4:$H$4,0))</f>
        <v>5703</v>
      </c>
      <c r="I151" s="277">
        <f>INDEX([16]resumen!$V$5:$AB$16,MATCH(I18,[16]resumen!$A$5:$A$16,0),MATCH($E$14,[16]resumen!$B$4:$H$4,0))</f>
        <v>7179</v>
      </c>
      <c r="J151" s="277">
        <f>INDEX([16]resumen!$V$5:$AB$16,MATCH(J18,[16]resumen!$A$5:$A$16,0),MATCH($E$14,[16]resumen!$B$4:$H$4,0))</f>
        <v>7938</v>
      </c>
      <c r="K151" s="277">
        <f>INDEX([16]resumen!$V$5:$AB$16,MATCH(K18,[16]resumen!$A$5:$A$16,0),MATCH($E$14,[16]resumen!$B$4:$H$4,0))</f>
        <v>6760</v>
      </c>
      <c r="L151" s="277">
        <f>INDEX([16]resumen!$V$5:$AB$16,MATCH(L18,[16]resumen!$A$5:$A$16,0),MATCH($E$14,[16]resumen!$B$4:$H$4,0))</f>
        <v>6084</v>
      </c>
      <c r="M151" s="277">
        <f>INDEX([16]resumen!$V$5:$AB$16,MATCH(M18,[16]resumen!$A$5:$A$16,0),MATCH($E$14,[16]resumen!$B$4:$H$4,0))</f>
        <v>7442</v>
      </c>
      <c r="N151" s="277">
        <f>INDEX([16]resumen!$V$5:$AB$16,MATCH(N18,[16]resumen!$A$5:$A$16,0),MATCH($E$14,[16]resumen!$B$4:$H$4,0))</f>
        <v>7506</v>
      </c>
      <c r="O151" s="277">
        <f>INDEX([16]resumen!$V$5:$AB$16,MATCH(O18,[16]resumen!$A$5:$A$16,0),MATCH($E$14,[16]resumen!$B$4:$H$4,0))</f>
        <v>4563</v>
      </c>
      <c r="P151" s="277">
        <f>INDEX([16]resumen!$V$5:$AB$16,MATCH(P18,[16]resumen!$A$5:$A$16,0),MATCH($E$14,[16]resumen!$B$4:$H$4,0))</f>
        <v>5786</v>
      </c>
      <c r="Q151" s="275"/>
      <c r="R151" s="275"/>
      <c r="S151" s="276"/>
      <c r="T151" s="287" t="e">
        <f>INDEX([16]resumen!$V$5:$AB$16,MATCH(T18,[16]resumen!$A$5:$A$16,0),MATCH($T$14,[16]resumen!$B$4:$H$4,0))</f>
        <v>#N/A</v>
      </c>
      <c r="U151" s="287" t="e">
        <f>INDEX([16]resumen!$V$5:$AB$16,MATCH(U18,[16]resumen!$A$5:$A$16,0),MATCH($T$14,[16]resumen!$B$4:$H$4,0))</f>
        <v>#N/A</v>
      </c>
      <c r="V151" s="287" t="e">
        <f>INDEX([16]resumen!$V$5:$AB$16,MATCH(V18,[16]resumen!$A$5:$A$16,0),MATCH($T$14,[16]resumen!$B$4:$H$4,0))</f>
        <v>#N/A</v>
      </c>
      <c r="W151" s="287" t="e">
        <f>INDEX([16]resumen!$V$5:$AB$16,MATCH(W18,[16]resumen!$A$5:$A$16,0),MATCH($T$14,[16]resumen!$B$4:$H$4,0))</f>
        <v>#N/A</v>
      </c>
      <c r="X151" s="287" t="e">
        <f>INDEX([16]resumen!$V$5:$AB$16,MATCH(X18,[16]resumen!$A$5:$A$16,0),MATCH($T$14,[16]resumen!$B$4:$H$4,0))</f>
        <v>#N/A</v>
      </c>
      <c r="Y151" s="287" t="e">
        <f>INDEX([16]resumen!$V$5:$AB$16,MATCH(Y18,[16]resumen!$A$5:$A$16,0),MATCH($T$14,[16]resumen!$B$4:$H$4,0))</f>
        <v>#N/A</v>
      </c>
      <c r="Z151" s="287" t="e">
        <f>INDEX([16]resumen!$V$5:$AB$16,MATCH(Z18,[16]resumen!$A$5:$A$16,0),MATCH($T$14,[16]resumen!$B$4:$H$4,0))</f>
        <v>#N/A</v>
      </c>
      <c r="AA151" s="277" t="e">
        <f>INDEX([16]resumen!$V$5:$AB$16,MATCH(AA18,[16]resumen!$A$5:$A$16,0),MATCH($T$14,[16]resumen!$B$4:$H$4,0))</f>
        <v>#N/A</v>
      </c>
      <c r="AB151" s="277" t="e">
        <f>INDEX([16]resumen!$V$5:$AB$16,MATCH(AB18,[16]resumen!$A$5:$A$16,0),MATCH($T$14,[16]resumen!$B$4:$H$4,0))</f>
        <v>#N/A</v>
      </c>
      <c r="AC151" s="277" t="e">
        <f>INDEX([16]resumen!$V$5:$AB$16,MATCH(AC18,[16]resumen!$A$5:$A$16,0),MATCH($T$14,[16]resumen!$B$4:$H$4,0))</f>
        <v>#N/A</v>
      </c>
      <c r="AD151" s="277" t="e">
        <f>INDEX([16]resumen!$V$5:$AB$16,MATCH(AD18,[16]resumen!$A$5:$A$16,0),MATCH($T$14,[16]resumen!$B$4:$H$4,0))</f>
        <v>#N/A</v>
      </c>
      <c r="AE151" s="277" t="e">
        <f>INDEX([16]resumen!$V$5:$AB$16,MATCH(AE18,[16]resumen!$A$5:$A$16,0),MATCH($T$14,[16]resumen!$B$4:$H$4,0))</f>
        <v>#N/A</v>
      </c>
      <c r="AF151" s="277"/>
      <c r="AG151" s="275"/>
      <c r="AH151" s="276"/>
      <c r="AI151" s="278" t="str">
        <f>IFERROR(((T151/E151)-1)*100,"ND")</f>
        <v>ND</v>
      </c>
      <c r="AJ151" s="279" t="str">
        <f>IFERROR(((U151/F151)-1)*100,"NA")</f>
        <v>NA</v>
      </c>
      <c r="AK151" s="279" t="str">
        <f>IFERROR(((V151/G151)-1)*100,"NA")</f>
        <v>NA</v>
      </c>
      <c r="AL151" s="279" t="str">
        <f t="shared" si="112"/>
        <v>NA</v>
      </c>
      <c r="AM151" s="278" t="str">
        <f t="shared" si="112"/>
        <v>NA</v>
      </c>
      <c r="AN151" s="279" t="str">
        <f t="shared" si="112"/>
        <v>NA</v>
      </c>
      <c r="AO151" s="278" t="str">
        <f t="shared" si="113"/>
        <v>ND</v>
      </c>
      <c r="AP151" s="279" t="str">
        <f t="shared" si="112"/>
        <v>NA</v>
      </c>
      <c r="AQ151" s="279" t="str">
        <f t="shared" si="112"/>
        <v>NA</v>
      </c>
      <c r="AR151" s="279" t="str">
        <f t="shared" si="112"/>
        <v>NA</v>
      </c>
      <c r="AS151" s="279" t="str">
        <f t="shared" si="112"/>
        <v>NA</v>
      </c>
      <c r="AT151" s="279" t="str">
        <f t="shared" si="112"/>
        <v>NA</v>
      </c>
      <c r="AU151" s="163"/>
      <c r="AV151" s="299">
        <f t="shared" si="114"/>
        <v>48529</v>
      </c>
      <c r="AW151" s="299" t="e">
        <f t="shared" si="115"/>
        <v>#N/A</v>
      </c>
      <c r="AX151" s="278" t="str">
        <f>IFERROR(((AW151/AV151)-1)*100,"ND")</f>
        <v>ND</v>
      </c>
    </row>
    <row r="152" spans="3:52" ht="17.25" customHeight="1">
      <c r="C152" s="364" t="s">
        <v>96</v>
      </c>
      <c r="D152" s="369" t="s">
        <v>39</v>
      </c>
      <c r="E152" s="277">
        <f>INDEX([16]resumen!$AE$5:$AK$16,MATCH(E18,[16]resumen!$A$5:$A$16,0),MATCH($E$14,[16]resumen!$B$4:$H$4,0))</f>
        <v>7803</v>
      </c>
      <c r="F152" s="277">
        <f>INDEX([16]resumen!$AE$5:$AK$16,MATCH(F18,[16]resumen!$A$5:$A$16,0),MATCH($E$14,[16]resumen!$B$4:$H$4,0))</f>
        <v>7374</v>
      </c>
      <c r="G152" s="277">
        <f>INDEX([16]resumen!$AE$5:$AK$16,MATCH(G18,[16]resumen!$A$5:$A$16,0),MATCH($E$14,[16]resumen!$B$4:$H$4,0))</f>
        <v>7899</v>
      </c>
      <c r="H152" s="277">
        <f>INDEX([16]resumen!$AE$5:$AK$16,MATCH(H18,[16]resumen!$A$5:$A$16,0),MATCH($E$14,[16]resumen!$B$4:$H$4,0))</f>
        <v>7461</v>
      </c>
      <c r="I152" s="277">
        <f>INDEX([16]resumen!$AE$5:$AK$16,MATCH(I18,[16]resumen!$A$5:$A$16,0),MATCH($E$14,[16]resumen!$B$4:$H$4,0))</f>
        <v>9172</v>
      </c>
      <c r="J152" s="277">
        <f>INDEX([16]resumen!$AE$5:$AK$16,MATCH(J18,[16]resumen!$A$5:$A$16,0),MATCH($E$14,[16]resumen!$B$4:$H$4,0))</f>
        <v>8364</v>
      </c>
      <c r="K152" s="277">
        <f>INDEX([16]resumen!$AE$5:$AK$16,MATCH(K18,[16]resumen!$A$5:$A$16,0),MATCH($E$14,[16]resumen!$B$4:$H$4,0))</f>
        <v>7262</v>
      </c>
      <c r="L152" s="277">
        <f>INDEX([16]resumen!$AE$5:$AK$16,MATCH(L18,[16]resumen!$A$5:$A$16,0),MATCH($E$14,[16]resumen!$B$4:$H$4,0))</f>
        <v>7647</v>
      </c>
      <c r="M152" s="277">
        <f>INDEX([16]resumen!$AE$5:$AK$16,MATCH(M18,[16]resumen!$A$5:$A$16,0),MATCH($E$14,[16]resumen!$B$4:$H$4,0))</f>
        <v>8579</v>
      </c>
      <c r="N152" s="277">
        <f>INDEX([16]resumen!$AE$5:$AK$16,MATCH(N18,[16]resumen!$A$5:$A$16,0),MATCH($E$14,[16]resumen!$B$4:$H$4,0))</f>
        <v>7903</v>
      </c>
      <c r="O152" s="277">
        <f>INDEX([16]resumen!$AE$5:$AK$16,MATCH(O18,[16]resumen!$A$5:$A$16,0),MATCH($E$14,[16]resumen!$B$4:$H$4,0))</f>
        <v>5097</v>
      </c>
      <c r="P152" s="277">
        <f>INDEX([16]resumen!$AE$5:$AK$16,MATCH(P18,[16]resumen!$A$5:$A$16,0),MATCH($E$14,[16]resumen!$B$4:$H$4,0))</f>
        <v>6947</v>
      </c>
      <c r="Q152" s="275"/>
      <c r="R152" s="275"/>
      <c r="S152" s="276"/>
      <c r="T152" s="287" t="e">
        <f>INDEX([16]resumen!$AE$5:$AK$16,MATCH(T18,[16]resumen!$A$5:$A$16,0),MATCH($T$14,[16]resumen!$B$4:$H$4,0))</f>
        <v>#N/A</v>
      </c>
      <c r="U152" s="287" t="e">
        <f>INDEX([16]resumen!$AE$5:$AK$16,MATCH(U18,[16]resumen!$A$5:$A$16,0),MATCH($T$14,[16]resumen!$B$4:$H$4,0))</f>
        <v>#N/A</v>
      </c>
      <c r="V152" s="287" t="e">
        <f>INDEX([16]resumen!$AE$5:$AK$16,MATCH(V18,[16]resumen!$A$5:$A$16,0),MATCH($T$14,[16]resumen!$B$4:$H$4,0))</f>
        <v>#N/A</v>
      </c>
      <c r="W152" s="287" t="e">
        <f>INDEX([16]resumen!$AE$5:$AK$16,MATCH(W18,[16]resumen!$A$5:$A$16,0),MATCH($T$14,[16]resumen!$B$4:$H$4,0))</f>
        <v>#N/A</v>
      </c>
      <c r="X152" s="287" t="e">
        <f>INDEX([16]resumen!$AE$5:$AK$16,MATCH(X18,[16]resumen!$A$5:$A$16,0),MATCH($T$14,[16]resumen!$B$4:$H$4,0))</f>
        <v>#N/A</v>
      </c>
      <c r="Y152" s="287" t="e">
        <f>INDEX([16]resumen!$AE$5:$AK$16,MATCH(Y18,[16]resumen!$A$5:$A$16,0),MATCH($T$14,[16]resumen!$B$4:$H$4,0))</f>
        <v>#N/A</v>
      </c>
      <c r="Z152" s="287" t="e">
        <f>INDEX([16]resumen!$AE$5:$AK$16,MATCH(Z18,[16]resumen!$A$5:$A$16,0),MATCH($T$14,[16]resumen!$B$4:$H$4,0))</f>
        <v>#N/A</v>
      </c>
      <c r="AA152" s="277" t="e">
        <f>INDEX([16]resumen!$AE$5:$AK$16,MATCH(AA18,[16]resumen!$A$5:$A$16,0),MATCH($T$14,[16]resumen!$B$4:$H$4,0))</f>
        <v>#N/A</v>
      </c>
      <c r="AB152" s="277" t="e">
        <f>INDEX([16]resumen!$AE$5:$AK$16,MATCH(AB18,[16]resumen!$A$5:$A$16,0),MATCH($T$14,[16]resumen!$B$4:$H$4,0))</f>
        <v>#N/A</v>
      </c>
      <c r="AC152" s="277" t="e">
        <f>INDEX([16]resumen!$AE$5:$AK$16,MATCH(AC18,[16]resumen!$A$5:$A$16,0),MATCH($T$14,[16]resumen!$B$4:$H$4,0))</f>
        <v>#N/A</v>
      </c>
      <c r="AD152" s="277" t="e">
        <f>INDEX([16]resumen!$AE$5:$AK$16,MATCH(AD18,[16]resumen!$A$5:$A$16,0),MATCH($T$14,[16]resumen!$B$4:$H$4,0))</f>
        <v>#N/A</v>
      </c>
      <c r="AE152" s="277" t="e">
        <f>INDEX([16]resumen!$AE$5:$AK$16,MATCH(AE18,[16]resumen!$A$5:$A$16,0),MATCH($T$14,[16]resumen!$B$4:$H$4,0))</f>
        <v>#N/A</v>
      </c>
      <c r="AF152" s="277"/>
      <c r="AG152" s="275"/>
      <c r="AH152" s="276"/>
      <c r="AI152" s="278" t="str">
        <f>IFERROR(((T152/E152)-1)*100,"ND")</f>
        <v>ND</v>
      </c>
      <c r="AJ152" s="279" t="str">
        <f>IFERROR(((U152/F152)-1)*100,"NA")</f>
        <v>NA</v>
      </c>
      <c r="AK152" s="279" t="str">
        <f>IFERROR(((V152/G152)-1)*100,"NA")</f>
        <v>NA</v>
      </c>
      <c r="AL152" s="279" t="str">
        <f t="shared" si="112"/>
        <v>NA</v>
      </c>
      <c r="AM152" s="278" t="str">
        <f t="shared" si="112"/>
        <v>NA</v>
      </c>
      <c r="AN152" s="279" t="str">
        <f t="shared" si="112"/>
        <v>NA</v>
      </c>
      <c r="AO152" s="278" t="str">
        <f t="shared" si="113"/>
        <v>ND</v>
      </c>
      <c r="AP152" s="279" t="str">
        <f t="shared" si="112"/>
        <v>NA</v>
      </c>
      <c r="AQ152" s="279" t="str">
        <f t="shared" si="112"/>
        <v>NA</v>
      </c>
      <c r="AR152" s="279" t="str">
        <f t="shared" si="112"/>
        <v>NA</v>
      </c>
      <c r="AS152" s="279" t="str">
        <f t="shared" si="112"/>
        <v>NA</v>
      </c>
      <c r="AT152" s="279" t="str">
        <f t="shared" si="112"/>
        <v>NA</v>
      </c>
      <c r="AU152" s="357"/>
      <c r="AV152" s="299">
        <f t="shared" si="114"/>
        <v>55335</v>
      </c>
      <c r="AW152" s="299" t="e">
        <f t="shared" si="115"/>
        <v>#N/A</v>
      </c>
      <c r="AX152" s="278" t="str">
        <f>IFERROR(((AW152/AV152)-1)*100,"ND")</f>
        <v>ND</v>
      </c>
    </row>
    <row r="153" spans="3:52" ht="15.75" thickBot="1">
      <c r="C153" s="202"/>
      <c r="D153" s="202"/>
      <c r="E153" s="202"/>
      <c r="F153" s="202"/>
      <c r="G153" s="202"/>
      <c r="H153" s="202"/>
      <c r="I153" s="202"/>
      <c r="J153" s="104"/>
      <c r="K153" s="104"/>
      <c r="L153" s="104"/>
      <c r="M153" s="104"/>
      <c r="N153" s="104"/>
      <c r="O153" s="90"/>
      <c r="P153" s="90"/>
      <c r="Q153" s="209"/>
      <c r="R153" s="90"/>
      <c r="S153" s="90"/>
      <c r="T153" s="239"/>
      <c r="U153" s="239"/>
      <c r="V153" s="239"/>
      <c r="W153" s="239"/>
      <c r="X153" s="239"/>
      <c r="Y153" s="90"/>
      <c r="Z153" s="90"/>
      <c r="AA153" s="90"/>
      <c r="AB153" s="90"/>
      <c r="AC153" s="90"/>
      <c r="AD153" s="90"/>
      <c r="AE153" s="90"/>
      <c r="AF153" s="90"/>
      <c r="AG153" s="90"/>
      <c r="AH153" s="90"/>
      <c r="AI153" s="107"/>
      <c r="AJ153" s="107"/>
      <c r="AK153" s="107"/>
      <c r="AL153" s="107"/>
      <c r="AM153" s="203"/>
      <c r="AN153" s="203"/>
      <c r="AO153" s="203"/>
      <c r="AP153" s="203"/>
      <c r="AQ153" s="203"/>
      <c r="AR153" s="203"/>
      <c r="AS153" s="203"/>
      <c r="AT153" s="203"/>
      <c r="AU153" s="203"/>
      <c r="AV153" s="247"/>
      <c r="AW153" s="247"/>
      <c r="AX153" s="203"/>
    </row>
    <row r="154" spans="3:52" ht="43.5" customHeight="1" thickTop="1">
      <c r="C154" s="444" t="s">
        <v>272</v>
      </c>
      <c r="D154" s="445"/>
      <c r="E154" s="444"/>
      <c r="F154" s="444"/>
      <c r="G154" s="444"/>
      <c r="H154" s="444"/>
      <c r="I154" s="444"/>
      <c r="J154" s="444"/>
      <c r="K154" s="444"/>
      <c r="L154" s="444"/>
      <c r="M154" s="444"/>
      <c r="N154" s="444"/>
      <c r="O154" s="444"/>
      <c r="P154" s="444"/>
      <c r="Q154" s="444"/>
      <c r="R154" s="444"/>
      <c r="S154" s="444"/>
      <c r="T154" s="444"/>
      <c r="U154" s="444"/>
      <c r="V154" s="444"/>
      <c r="W154" s="444"/>
      <c r="X154" s="444"/>
      <c r="Y154" s="444"/>
      <c r="Z154" s="444"/>
      <c r="AA154" s="444"/>
      <c r="AB154" s="444"/>
      <c r="AC154" s="444"/>
      <c r="AD154" s="444"/>
      <c r="AE154" s="444"/>
      <c r="AF154" s="444"/>
      <c r="AG154" s="444"/>
      <c r="AH154" s="444"/>
      <c r="AI154" s="444"/>
      <c r="AJ154" s="204"/>
      <c r="AK154" s="204"/>
      <c r="AL154" s="204"/>
      <c r="AM154" s="204"/>
      <c r="AN154" s="204"/>
      <c r="AO154" s="204"/>
      <c r="AP154" s="204"/>
      <c r="AQ154" s="204"/>
      <c r="AR154" s="204"/>
      <c r="AS154" s="204"/>
      <c r="AT154" s="204"/>
      <c r="AU154" s="204"/>
      <c r="AV154" s="204"/>
      <c r="AW154" s="204"/>
    </row>
    <row r="155" spans="3:52">
      <c r="C155" s="205"/>
      <c r="E155" s="205"/>
      <c r="F155" s="205"/>
      <c r="G155" s="205"/>
      <c r="H155" s="205"/>
      <c r="I155" s="205"/>
      <c r="J155" s="205"/>
      <c r="K155" s="205"/>
      <c r="L155" s="205"/>
      <c r="M155" s="205"/>
      <c r="N155" s="205"/>
      <c r="O155" s="205"/>
      <c r="P155" s="205"/>
      <c r="Q155" s="210"/>
      <c r="R155" s="205"/>
      <c r="S155" s="205"/>
      <c r="T155" s="205"/>
      <c r="U155" s="205"/>
      <c r="V155" s="205"/>
      <c r="W155" s="205"/>
      <c r="X155" s="205"/>
      <c r="Y155" s="205"/>
      <c r="Z155" s="205"/>
      <c r="AA155" s="205"/>
      <c r="AB155" s="205"/>
      <c r="AC155" s="205"/>
      <c r="AD155" s="205"/>
      <c r="AE155" s="205"/>
      <c r="AF155" s="205"/>
      <c r="AG155" s="205"/>
      <c r="AH155" s="205"/>
      <c r="AI155" s="205"/>
      <c r="AJ155" s="205"/>
      <c r="AK155" s="205"/>
      <c r="AL155" s="205"/>
      <c r="AM155" s="205"/>
      <c r="AN155" s="205"/>
      <c r="AO155" s="205"/>
      <c r="AP155" s="205"/>
      <c r="AQ155" s="205"/>
      <c r="AR155" s="205"/>
      <c r="AS155" s="205"/>
      <c r="AT155" s="205"/>
      <c r="AU155" s="205"/>
      <c r="AV155" s="205"/>
      <c r="AW155" s="205"/>
    </row>
  </sheetData>
  <mergeCells count="25">
    <mergeCell ref="E8:AN8"/>
    <mergeCell ref="E9:V10"/>
    <mergeCell ref="Y9:AX10"/>
    <mergeCell ref="AI14:AT14"/>
    <mergeCell ref="AV14:AW14"/>
    <mergeCell ref="AX14:AX17"/>
    <mergeCell ref="AV104:AW104"/>
    <mergeCell ref="AV23:AW23"/>
    <mergeCell ref="AV28:AW28"/>
    <mergeCell ref="AV34:AW34"/>
    <mergeCell ref="AV40:AW40"/>
    <mergeCell ref="AV46:AW46"/>
    <mergeCell ref="AV53:AW53"/>
    <mergeCell ref="AV58:AW58"/>
    <mergeCell ref="AV71:AW71"/>
    <mergeCell ref="AV81:AW81"/>
    <mergeCell ref="AV93:AW93"/>
    <mergeCell ref="AV98:AW98"/>
    <mergeCell ref="C154:AI154"/>
    <mergeCell ref="AV111:AW111"/>
    <mergeCell ref="AV117:AW117"/>
    <mergeCell ref="AV126:AW126"/>
    <mergeCell ref="AV134:AW134"/>
    <mergeCell ref="AV142:AW142"/>
    <mergeCell ref="AV148:AW148"/>
  </mergeCells>
  <conditionalFormatting sqref="AI118:AM124 AO118:AT124">
    <cfRule type="aboveAverage" priority="133" aboveAverage="0"/>
  </conditionalFormatting>
  <conditionalFormatting sqref="AQ23:AT23 AQ46:AT46 AQ57:AT57 AQ52:AT53 AQ70:AT71 AQ80:AT81 AQ93:AT93 AQ148:AT148 AQ116:AT116 AQ142:AT142 AI118:AM124 AQ111:AT111 AO118:AT124 AX59:AX69 AI59:AT69 AO82:AT86 AI82:AK86 AX82:AX86 AX88:AX91 AI88:AK91 AO88:AT91">
    <cfRule type="cellIs" dxfId="128" priority="132" operator="lessThan">
      <formula>-0.0001</formula>
    </cfRule>
  </conditionalFormatting>
  <conditionalFormatting sqref="AQ134:AT134 AU129:AU132 AU134:AU140 AU142:AU146 AU148:AU151">
    <cfRule type="aboveAverage" priority="131" aboveAverage="0"/>
  </conditionalFormatting>
  <conditionalFormatting sqref="AQ134:AT134 AU129:AU132 AU134:AU140 AU142:AU146 AU148:AU151">
    <cfRule type="cellIs" dxfId="127" priority="130" operator="lessThan">
      <formula>-0.0001</formula>
    </cfRule>
  </conditionalFormatting>
  <conditionalFormatting sqref="AQ32:AT32 AQ58:AT58 AU104:AU116">
    <cfRule type="cellIs" dxfId="126" priority="129" operator="lessThan">
      <formula>-0.0001</formula>
    </cfRule>
  </conditionalFormatting>
  <conditionalFormatting sqref="AL127:AT132">
    <cfRule type="aboveAverage" priority="128" aboveAverage="0"/>
  </conditionalFormatting>
  <conditionalFormatting sqref="AL127:AT132">
    <cfRule type="cellIs" dxfId="125" priority="127" operator="lessThan">
      <formula>-0.0001</formula>
    </cfRule>
  </conditionalFormatting>
  <conditionalFormatting sqref="AJ135:AM140 AO135:AT140">
    <cfRule type="aboveAverage" priority="126" aboveAverage="0"/>
  </conditionalFormatting>
  <conditionalFormatting sqref="AJ135:AM140 AO135:AT140">
    <cfRule type="cellIs" dxfId="124" priority="125" operator="lessThan">
      <formula>-0.0001</formula>
    </cfRule>
  </conditionalFormatting>
  <conditionalFormatting sqref="AL82:AT86 AL88:AT91">
    <cfRule type="aboveAverage" priority="124" aboveAverage="0"/>
  </conditionalFormatting>
  <conditionalFormatting sqref="AL82:AN86 AL88:AN91">
    <cfRule type="cellIs" dxfId="123" priority="123" operator="lessThan">
      <formula>-0.0001</formula>
    </cfRule>
  </conditionalFormatting>
  <conditionalFormatting sqref="AJ112:AM115 AO112:AT115">
    <cfRule type="aboveAverage" priority="122" aboveAverage="0"/>
  </conditionalFormatting>
  <conditionalFormatting sqref="AJ112:AM115 AO112:AT115">
    <cfRule type="cellIs" dxfId="122" priority="121" operator="lessThan">
      <formula>-0.0001</formula>
    </cfRule>
  </conditionalFormatting>
  <conditionalFormatting sqref="AO143:AT146">
    <cfRule type="aboveAverage" priority="120" aboveAverage="0"/>
  </conditionalFormatting>
  <conditionalFormatting sqref="AO143:AT146">
    <cfRule type="cellIs" dxfId="121" priority="119" operator="lessThan">
      <formula>-0.0001</formula>
    </cfRule>
  </conditionalFormatting>
  <conditionalFormatting sqref="AJ24:AT26">
    <cfRule type="aboveAverage" priority="118" aboveAverage="0"/>
  </conditionalFormatting>
  <conditionalFormatting sqref="AJ24:AT26">
    <cfRule type="cellIs" dxfId="120" priority="117" operator="lessThan">
      <formula>-0.0001</formula>
    </cfRule>
  </conditionalFormatting>
  <conditionalFormatting sqref="AJ59:AM69 AO59:AT69">
    <cfRule type="aboveAverage" priority="116" aboveAverage="0"/>
  </conditionalFormatting>
  <conditionalFormatting sqref="AJ72:AK78 AM72:AM79 AO72:AT79">
    <cfRule type="aboveAverage" priority="115" aboveAverage="0"/>
  </conditionalFormatting>
  <conditionalFormatting sqref="AJ72:AK78 AM72:AM79 AO72:AT79">
    <cfRule type="cellIs" dxfId="119" priority="114" operator="lessThan">
      <formula>-0.0001</formula>
    </cfRule>
  </conditionalFormatting>
  <conditionalFormatting sqref="AJ54:AM56 AO54:AT56">
    <cfRule type="aboveAverage" priority="113" aboveAverage="0"/>
  </conditionalFormatting>
  <conditionalFormatting sqref="AJ54:AM56 AO54:AT56">
    <cfRule type="cellIs" dxfId="118" priority="112" operator="lessThan">
      <formula>-0.0001</formula>
    </cfRule>
  </conditionalFormatting>
  <conditionalFormatting sqref="AJ47:AT51">
    <cfRule type="aboveAverage" priority="111" aboveAverage="0"/>
  </conditionalFormatting>
  <conditionalFormatting sqref="AJ47:AT51">
    <cfRule type="cellIs" dxfId="117" priority="110" operator="lessThan">
      <formula>-0.0001</formula>
    </cfRule>
  </conditionalFormatting>
  <conditionalFormatting sqref="AP105:AT105 AP94:AT96">
    <cfRule type="aboveAverage" priority="109" aboveAverage="0"/>
  </conditionalFormatting>
  <conditionalFormatting sqref="AP105:AT105 AP94:AT96">
    <cfRule type="cellIs" dxfId="116" priority="108" operator="lessThan">
      <formula>-0.0001</formula>
    </cfRule>
  </conditionalFormatting>
  <conditionalFormatting sqref="AJ149:AT152">
    <cfRule type="aboveAverage" priority="107" aboveAverage="0"/>
  </conditionalFormatting>
  <conditionalFormatting sqref="AJ149:AT152">
    <cfRule type="cellIs" dxfId="115" priority="106" operator="lessThan">
      <formula>-0.0001</formula>
    </cfRule>
  </conditionalFormatting>
  <conditionalFormatting sqref="AX118:AX124">
    <cfRule type="aboveAverage" priority="105" aboveAverage="0"/>
  </conditionalFormatting>
  <conditionalFormatting sqref="AX118:AX124">
    <cfRule type="cellIs" dxfId="114" priority="104" operator="lessThan">
      <formula>-0.0001</formula>
    </cfRule>
  </conditionalFormatting>
  <conditionalFormatting sqref="AX127:AX132">
    <cfRule type="aboveAverage" priority="103" aboveAverage="0"/>
  </conditionalFormatting>
  <conditionalFormatting sqref="AX127:AX132">
    <cfRule type="cellIs" dxfId="113" priority="102" operator="lessThan">
      <formula>-0.0001</formula>
    </cfRule>
  </conditionalFormatting>
  <conditionalFormatting sqref="AI135:AI140">
    <cfRule type="aboveAverage" priority="101" aboveAverage="0"/>
  </conditionalFormatting>
  <conditionalFormatting sqref="AI135:AI140">
    <cfRule type="cellIs" dxfId="112" priority="100" operator="lessThan">
      <formula>-0.0001</formula>
    </cfRule>
  </conditionalFormatting>
  <conditionalFormatting sqref="AX135:AX140">
    <cfRule type="aboveAverage" priority="99" aboveAverage="0"/>
  </conditionalFormatting>
  <conditionalFormatting sqref="AX135:AX140">
    <cfRule type="cellIs" dxfId="111" priority="98" operator="lessThan">
      <formula>-0.0001</formula>
    </cfRule>
  </conditionalFormatting>
  <conditionalFormatting sqref="AI82:AK86 AI88:AK91">
    <cfRule type="aboveAverage" priority="97" aboveAverage="0"/>
  </conditionalFormatting>
  <conditionalFormatting sqref="AX82:AX86 AX88:AX91">
    <cfRule type="aboveAverage" priority="96" aboveAverage="0"/>
  </conditionalFormatting>
  <conditionalFormatting sqref="AX112:AX115">
    <cfRule type="aboveAverage" priority="95" aboveAverage="0"/>
  </conditionalFormatting>
  <conditionalFormatting sqref="AX112:AX115">
    <cfRule type="cellIs" dxfId="110" priority="94" operator="lessThan">
      <formula>-0.0001</formula>
    </cfRule>
  </conditionalFormatting>
  <conditionalFormatting sqref="AI112:AI115">
    <cfRule type="aboveAverage" priority="93" aboveAverage="0"/>
  </conditionalFormatting>
  <conditionalFormatting sqref="AI112:AI115">
    <cfRule type="cellIs" dxfId="109" priority="92" operator="lessThan">
      <formula>-0.0001</formula>
    </cfRule>
  </conditionalFormatting>
  <conditionalFormatting sqref="AI143:AM146">
    <cfRule type="aboveAverage" priority="91" aboveAverage="0"/>
  </conditionalFormatting>
  <conditionalFormatting sqref="AI143:AM146">
    <cfRule type="cellIs" dxfId="108" priority="90" operator="lessThan">
      <formula>-0.0001</formula>
    </cfRule>
  </conditionalFormatting>
  <conditionalFormatting sqref="AX143:AX146">
    <cfRule type="aboveAverage" priority="89" aboveAverage="0"/>
  </conditionalFormatting>
  <conditionalFormatting sqref="AX143:AX146">
    <cfRule type="cellIs" dxfId="107" priority="88" operator="lessThan">
      <formula>-0.0001</formula>
    </cfRule>
  </conditionalFormatting>
  <conditionalFormatting sqref="AI24:AI26">
    <cfRule type="aboveAverage" priority="87" aboveAverage="0"/>
  </conditionalFormatting>
  <conditionalFormatting sqref="AI24:AI26">
    <cfRule type="cellIs" dxfId="106" priority="86" operator="lessThan">
      <formula>-0.0001</formula>
    </cfRule>
  </conditionalFormatting>
  <conditionalFormatting sqref="AI59:AI69">
    <cfRule type="aboveAverage" priority="85" aboveAverage="0"/>
  </conditionalFormatting>
  <conditionalFormatting sqref="AX59:AX69">
    <cfRule type="aboveAverage" priority="84" aboveAverage="0"/>
  </conditionalFormatting>
  <conditionalFormatting sqref="AI72:AI79 AJ79:AL79 AL72:AL78">
    <cfRule type="aboveAverage" priority="83" aboveAverage="0"/>
  </conditionalFormatting>
  <conditionalFormatting sqref="AI72:AI79 AJ79:AL79 AL72:AL78">
    <cfRule type="cellIs" dxfId="105" priority="82" operator="lessThan">
      <formula>-0.0001</formula>
    </cfRule>
  </conditionalFormatting>
  <conditionalFormatting sqref="AX72:AX79">
    <cfRule type="aboveAverage" priority="81" aboveAverage="0"/>
  </conditionalFormatting>
  <conditionalFormatting sqref="AX72:AX79">
    <cfRule type="cellIs" dxfId="104" priority="80" operator="lessThan">
      <formula>-0.0001</formula>
    </cfRule>
  </conditionalFormatting>
  <conditionalFormatting sqref="AI54:AI56">
    <cfRule type="aboveAverage" priority="79" aboveAverage="0"/>
  </conditionalFormatting>
  <conditionalFormatting sqref="AI54:AI56">
    <cfRule type="cellIs" dxfId="103" priority="78" operator="lessThan">
      <formula>-0.0001</formula>
    </cfRule>
  </conditionalFormatting>
  <conditionalFormatting sqref="AX54:AX56">
    <cfRule type="aboveAverage" priority="77" aboveAverage="0"/>
  </conditionalFormatting>
  <conditionalFormatting sqref="AX54:AX56">
    <cfRule type="cellIs" dxfId="102" priority="76" operator="lessThan">
      <formula>-0.0001</formula>
    </cfRule>
  </conditionalFormatting>
  <conditionalFormatting sqref="AI47:AI51">
    <cfRule type="aboveAverage" priority="75" aboveAverage="0"/>
  </conditionalFormatting>
  <conditionalFormatting sqref="AI47:AI51">
    <cfRule type="cellIs" dxfId="101" priority="74" operator="lessThan">
      <formula>-0.0001</formula>
    </cfRule>
  </conditionalFormatting>
  <conditionalFormatting sqref="AX47:AX51">
    <cfRule type="aboveAverage" priority="73" aboveAverage="0"/>
  </conditionalFormatting>
  <conditionalFormatting sqref="AX47:AX51">
    <cfRule type="cellIs" dxfId="100" priority="72" operator="lessThan">
      <formula>-0.0001</formula>
    </cfRule>
  </conditionalFormatting>
  <conditionalFormatting sqref="AI94:AO96 AI105:AO105">
    <cfRule type="aboveAverage" priority="71" aboveAverage="0"/>
  </conditionalFormatting>
  <conditionalFormatting sqref="AI94:AO96 AI105:AO105">
    <cfRule type="cellIs" dxfId="99" priority="70" operator="lessThan">
      <formula>-0.0001</formula>
    </cfRule>
  </conditionalFormatting>
  <conditionalFormatting sqref="AX105 AX94:AX97 AX103">
    <cfRule type="aboveAverage" priority="69" aboveAverage="0"/>
  </conditionalFormatting>
  <conditionalFormatting sqref="AX94:AX97 AX103 AX105">
    <cfRule type="cellIs" dxfId="98" priority="68" operator="lessThan">
      <formula>-0.0001</formula>
    </cfRule>
  </conditionalFormatting>
  <conditionalFormatting sqref="AX149:AX152">
    <cfRule type="aboveAverage" priority="67" aboveAverage="0"/>
  </conditionalFormatting>
  <conditionalFormatting sqref="AX149:AX152">
    <cfRule type="cellIs" dxfId="97" priority="66" operator="lessThan">
      <formula>-0.0001</formula>
    </cfRule>
  </conditionalFormatting>
  <conditionalFormatting sqref="AI149:AI152">
    <cfRule type="aboveAverage" priority="65" aboveAverage="0"/>
  </conditionalFormatting>
  <conditionalFormatting sqref="AI149:AI152">
    <cfRule type="cellIs" dxfId="96" priority="64" operator="lessThan">
      <formula>-0.0001</formula>
    </cfRule>
  </conditionalFormatting>
  <conditionalFormatting sqref="AQ27:AT28">
    <cfRule type="cellIs" dxfId="95" priority="62" operator="lessThan">
      <formula>-0.0001</formula>
    </cfRule>
  </conditionalFormatting>
  <conditionalFormatting sqref="AQ33:AT33">
    <cfRule type="cellIs" dxfId="94" priority="61" operator="lessThan">
      <formula>-0.0001</formula>
    </cfRule>
  </conditionalFormatting>
  <conditionalFormatting sqref="AQ33:AT33 AQ27:AT28">
    <cfRule type="aboveAverage" priority="63" aboveAverage="0"/>
  </conditionalFormatting>
  <conditionalFormatting sqref="AJ32:AK32 AJ29:AT31">
    <cfRule type="aboveAverage" priority="60" aboveAverage="0"/>
  </conditionalFormatting>
  <conditionalFormatting sqref="AJ32:AK32 AJ29:AT31">
    <cfRule type="cellIs" dxfId="93" priority="59" operator="lessThan">
      <formula>-0.0001</formula>
    </cfRule>
  </conditionalFormatting>
  <conditionalFormatting sqref="AI29:AI32">
    <cfRule type="aboveAverage" priority="58" aboveAverage="0"/>
  </conditionalFormatting>
  <conditionalFormatting sqref="AI29:AI32">
    <cfRule type="cellIs" dxfId="92" priority="57" operator="lessThan">
      <formula>-0.0001</formula>
    </cfRule>
  </conditionalFormatting>
  <conditionalFormatting sqref="AX29:AX32">
    <cfRule type="aboveAverage" priority="56" aboveAverage="0"/>
  </conditionalFormatting>
  <conditionalFormatting sqref="AX29:AX32">
    <cfRule type="cellIs" dxfId="91" priority="55" operator="lessThan">
      <formula>-0.0001</formula>
    </cfRule>
  </conditionalFormatting>
  <conditionalFormatting sqref="AX24:AX26">
    <cfRule type="aboveAverage" priority="54" aboveAverage="0"/>
  </conditionalFormatting>
  <conditionalFormatting sqref="AX24:AX26">
    <cfRule type="cellIs" dxfId="90" priority="53" operator="lessThan">
      <formula>-0.0001</formula>
    </cfRule>
  </conditionalFormatting>
  <conditionalFormatting sqref="AI127:AK132">
    <cfRule type="aboveAverage" priority="52" aboveAverage="0"/>
  </conditionalFormatting>
  <conditionalFormatting sqref="AI127:AK132">
    <cfRule type="cellIs" dxfId="89" priority="51" operator="lessThan">
      <formula>-0.0001</formula>
    </cfRule>
  </conditionalFormatting>
  <conditionalFormatting sqref="AQ116:AT116 AQ32:AT32 AQ142:AT142 AQ23:AT23 AQ46:AT46 AQ80:AT81 AQ52:AT53 AQ148:AT148 AQ93:AT93 AQ70:AT71 AQ57:AT58 AQ111:AT111 AU104:AU116">
    <cfRule type="aboveAverage" priority="134" aboveAverage="0"/>
  </conditionalFormatting>
  <conditionalFormatting sqref="AQ34:AT34">
    <cfRule type="cellIs" dxfId="88" priority="49" operator="lessThan">
      <formula>-0.0001</formula>
    </cfRule>
  </conditionalFormatting>
  <conditionalFormatting sqref="AQ34:AT34">
    <cfRule type="aboveAverage" priority="50" aboveAverage="0"/>
  </conditionalFormatting>
  <conditionalFormatting sqref="AJ35:AK39">
    <cfRule type="aboveAverage" priority="48" aboveAverage="0"/>
  </conditionalFormatting>
  <conditionalFormatting sqref="AJ35:AK39">
    <cfRule type="cellIs" dxfId="87" priority="47" operator="lessThan">
      <formula>-0.0001</formula>
    </cfRule>
  </conditionalFormatting>
  <conditionalFormatting sqref="AI35:AI39">
    <cfRule type="aboveAverage" priority="46" aboveAverage="0"/>
  </conditionalFormatting>
  <conditionalFormatting sqref="AI35:AI39">
    <cfRule type="cellIs" dxfId="86" priority="45" operator="lessThan">
      <formula>-0.0001</formula>
    </cfRule>
  </conditionalFormatting>
  <conditionalFormatting sqref="AX35:AX39">
    <cfRule type="aboveAverage" priority="44" aboveAverage="0"/>
  </conditionalFormatting>
  <conditionalFormatting sqref="AX35:AX39">
    <cfRule type="cellIs" dxfId="85" priority="43" operator="lessThan">
      <formula>-0.0001</formula>
    </cfRule>
  </conditionalFormatting>
  <conditionalFormatting sqref="AN54:AN56">
    <cfRule type="aboveAverage" priority="42" aboveAverage="0"/>
  </conditionalFormatting>
  <conditionalFormatting sqref="AN54:AN56">
    <cfRule type="cellIs" dxfId="84" priority="41" operator="lessThan">
      <formula>-0.0001</formula>
    </cfRule>
  </conditionalFormatting>
  <conditionalFormatting sqref="AN59:AN69">
    <cfRule type="aboveAverage" priority="40" aboveAverage="0"/>
  </conditionalFormatting>
  <conditionalFormatting sqref="AN72:AN79">
    <cfRule type="aboveAverage" priority="39" aboveAverage="0"/>
  </conditionalFormatting>
  <conditionalFormatting sqref="AN72:AN79">
    <cfRule type="cellIs" dxfId="83" priority="38" operator="lessThan">
      <formula>-0.0001</formula>
    </cfRule>
  </conditionalFormatting>
  <conditionalFormatting sqref="AN112:AN115">
    <cfRule type="aboveAverage" priority="37" aboveAverage="0"/>
  </conditionalFormatting>
  <conditionalFormatting sqref="AN112:AN115">
    <cfRule type="cellIs" dxfId="82" priority="36" operator="lessThan">
      <formula>-0.0001</formula>
    </cfRule>
  </conditionalFormatting>
  <conditionalFormatting sqref="AN118:AN124">
    <cfRule type="aboveAverage" priority="35" aboveAverage="0"/>
  </conditionalFormatting>
  <conditionalFormatting sqref="AN118:AN124">
    <cfRule type="cellIs" dxfId="81" priority="34" operator="lessThan">
      <formula>-0.0001</formula>
    </cfRule>
  </conditionalFormatting>
  <conditionalFormatting sqref="AN135:AN140">
    <cfRule type="aboveAverage" priority="33" aboveAverage="0"/>
  </conditionalFormatting>
  <conditionalFormatting sqref="AN135:AN140">
    <cfRule type="cellIs" dxfId="80" priority="32" operator="lessThan">
      <formula>-0.0001</formula>
    </cfRule>
  </conditionalFormatting>
  <conditionalFormatting sqref="AN143:AN146">
    <cfRule type="aboveAverage" priority="31" aboveAverage="0"/>
  </conditionalFormatting>
  <conditionalFormatting sqref="AN143:AN146">
    <cfRule type="cellIs" dxfId="79" priority="30" operator="lessThan">
      <formula>-0.0001</formula>
    </cfRule>
  </conditionalFormatting>
  <conditionalFormatting sqref="AQ40:AT40">
    <cfRule type="cellIs" dxfId="78" priority="28" operator="lessThan">
      <formula>-0.0001</formula>
    </cfRule>
  </conditionalFormatting>
  <conditionalFormatting sqref="AQ40:AT40">
    <cfRule type="aboveAverage" priority="29" aboveAverage="0"/>
  </conditionalFormatting>
  <conditionalFormatting sqref="AI44:AO44">
    <cfRule type="aboveAverage" priority="27" aboveAverage="0"/>
  </conditionalFormatting>
  <conditionalFormatting sqref="AI44:AO44">
    <cfRule type="cellIs" dxfId="77" priority="26" operator="lessThan">
      <formula>-0.0001</formula>
    </cfRule>
  </conditionalFormatting>
  <conditionalFormatting sqref="AX41:AX44">
    <cfRule type="aboveAverage" priority="25" aboveAverage="0"/>
  </conditionalFormatting>
  <conditionalFormatting sqref="AX41:AX44">
    <cfRule type="cellIs" dxfId="76" priority="24" operator="lessThan">
      <formula>-0.0001</formula>
    </cfRule>
  </conditionalFormatting>
  <conditionalFormatting sqref="AO99:AT102">
    <cfRule type="aboveAverage" priority="23" aboveAverage="0"/>
  </conditionalFormatting>
  <conditionalFormatting sqref="AO99:AT102">
    <cfRule type="cellIs" dxfId="75" priority="22" operator="lessThan">
      <formula>-0.0001</formula>
    </cfRule>
  </conditionalFormatting>
  <conditionalFormatting sqref="AI99:AN102">
    <cfRule type="aboveAverage" priority="21" aboveAverage="0"/>
  </conditionalFormatting>
  <conditionalFormatting sqref="AI99:AN102">
    <cfRule type="cellIs" dxfId="74" priority="20" operator="lessThan">
      <formula>-0.0001</formula>
    </cfRule>
  </conditionalFormatting>
  <conditionalFormatting sqref="AX99:AX102">
    <cfRule type="aboveAverage" priority="19" aboveAverage="0"/>
  </conditionalFormatting>
  <conditionalFormatting sqref="AX99:AX102">
    <cfRule type="cellIs" dxfId="73" priority="18" operator="lessThan">
      <formula>-0.0001</formula>
    </cfRule>
  </conditionalFormatting>
  <conditionalFormatting sqref="AQ104:AT104">
    <cfRule type="cellIs" dxfId="72" priority="16" operator="lessThan">
      <formula>-0.0001</formula>
    </cfRule>
  </conditionalFormatting>
  <conditionalFormatting sqref="AP106:AT109">
    <cfRule type="aboveAverage" priority="15" aboveAverage="0"/>
  </conditionalFormatting>
  <conditionalFormatting sqref="AP105:AT109">
    <cfRule type="cellIs" dxfId="71" priority="14" operator="lessThan">
      <formula>-0.0001</formula>
    </cfRule>
  </conditionalFormatting>
  <conditionalFormatting sqref="AI106:AO109 AI110:AT110 AV110">
    <cfRule type="aboveAverage" priority="13" aboveAverage="0"/>
  </conditionalFormatting>
  <conditionalFormatting sqref="AI105:AO109 AI110:AT110 AV110">
    <cfRule type="cellIs" dxfId="70" priority="12" operator="lessThan">
      <formula>-0.0001</formula>
    </cfRule>
  </conditionalFormatting>
  <conditionalFormatting sqref="AX106:AX110">
    <cfRule type="aboveAverage" priority="11" aboveAverage="0"/>
  </conditionalFormatting>
  <conditionalFormatting sqref="AX105:AX110">
    <cfRule type="cellIs" dxfId="69" priority="10" operator="lessThan">
      <formula>-0.0001</formula>
    </cfRule>
  </conditionalFormatting>
  <conditionalFormatting sqref="AQ104:AT104">
    <cfRule type="aboveAverage" priority="17" aboveAverage="0"/>
  </conditionalFormatting>
  <conditionalFormatting sqref="AJ41:AK43">
    <cfRule type="aboveAverage" priority="9" aboveAverage="0"/>
  </conditionalFormatting>
  <conditionalFormatting sqref="AJ41:AK43">
    <cfRule type="cellIs" dxfId="68" priority="8" operator="lessThan">
      <formula>-0.0001</formula>
    </cfRule>
  </conditionalFormatting>
  <conditionalFormatting sqref="AI41:AI43">
    <cfRule type="aboveAverage" priority="7" aboveAverage="0"/>
  </conditionalFormatting>
  <conditionalFormatting sqref="AI41:AI43">
    <cfRule type="cellIs" dxfId="67" priority="6" operator="lessThan">
      <formula>-0.0001</formula>
    </cfRule>
  </conditionalFormatting>
  <conditionalFormatting sqref="AO87:AT87 AI87:AK87 AX87">
    <cfRule type="cellIs" dxfId="66" priority="5" operator="lessThan">
      <formula>-0.0001</formula>
    </cfRule>
  </conditionalFormatting>
  <conditionalFormatting sqref="AL87:AT87">
    <cfRule type="aboveAverage" priority="4" aboveAverage="0"/>
  </conditionalFormatting>
  <conditionalFormatting sqref="AL87:AN87">
    <cfRule type="cellIs" dxfId="65" priority="3" operator="lessThan">
      <formula>-0.0001</formula>
    </cfRule>
  </conditionalFormatting>
  <conditionalFormatting sqref="AI87:AK87">
    <cfRule type="aboveAverage" priority="2" aboveAverage="0"/>
  </conditionalFormatting>
  <conditionalFormatting sqref="AX87">
    <cfRule type="aboveAverage" priority="1" aboveAverage="0"/>
  </conditionalFormatting>
  <dataValidations disablePrompts="1" count="1">
    <dataValidation type="list" allowBlank="1" showInputMessage="1" showErrorMessage="1" sqref="T14 E14" xr:uid="{1A8D29CA-C0B2-4E53-846C-92C7122AC187}">
      <formula1>$AZ$118:$AZ$124</formula1>
    </dataValidation>
  </dataValidations>
  <printOptions horizontalCentered="1"/>
  <pageMargins left="0.19685039370078741" right="0.19685039370078741" top="0.55118110236220474" bottom="0.55118110236220474" header="0.11811023622047245" footer="0.11811023622047245"/>
  <pageSetup paperSize="5" scale="46" orientation="landscape" r:id="rId1"/>
  <headerFooter>
    <oddFooter>&amp;L&amp;9Preparado por: Centro de Estudios Económicos de la Cámara de Comercio, Industrias y Agricultura de Panamá con fuentes de Información  publicada por Contraloría General de la República/INEC/ Ministerio de Economía y Finanzas</oddFooter>
  </headerFooter>
  <rowBreaks count="2" manualBreakCount="2">
    <brk id="79" min="1" max="49" man="1"/>
    <brk id="132" min="1" max="49" man="1"/>
  </rowBreaks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markers="1" xr2:uid="{4B0D326C-EC03-450A-B0FD-89486032594D}">
          <x14:colorSeries theme="8" tint="-0.499984740745262"/>
          <x14:colorNegative theme="9"/>
          <x14:colorAxis rgb="FF000000"/>
          <x14:colorMarkers theme="8" tint="-0.499984740745262"/>
          <x14:colorFirst theme="8" tint="0.39997558519241921"/>
          <x14:colorLast theme="8" tint="0.39997558519241921"/>
          <x14:colorHigh theme="8"/>
          <x14:colorLow theme="8"/>
          <x14:sparklines>
            <x14:sparkline>
              <xm:f>'Detalle Mensual2015.2014'!T127:AE127</xm:f>
              <xm:sqref>AG127</xm:sqref>
            </x14:sparkline>
            <x14:sparkline>
              <xm:f>'Detalle Mensual2015.2014'!T128:AE128</xm:f>
              <xm:sqref>AG128</xm:sqref>
            </x14:sparkline>
            <x14:sparkline>
              <xm:f>'Detalle Mensual2015.2014'!T129:AE129</xm:f>
              <xm:sqref>AG129</xm:sqref>
            </x14:sparkline>
            <x14:sparkline>
              <xm:f>'Detalle Mensual2015.2014'!T130:AE130</xm:f>
              <xm:sqref>AG130</xm:sqref>
            </x14:sparkline>
            <x14:sparkline>
              <xm:f>'Detalle Mensual2015.2014'!T131:AE131</xm:f>
              <xm:sqref>AG131</xm:sqref>
            </x14:sparkline>
            <x14:sparkline>
              <xm:f>'Detalle Mensual2015.2014'!T132:AE132</xm:f>
              <xm:sqref>AG132</xm:sqref>
            </x14:sparkline>
          </x14:sparklines>
        </x14:sparklineGroup>
        <x14:sparklineGroup manualMax="0" manualMin="0" displayEmptyCellsAs="gap" markers="1" xr2:uid="{1F6D7B93-1916-42A1-B5E6-D1587F78335D}">
          <x14:colorSeries theme="8" tint="-0.499984740745262"/>
          <x14:colorNegative theme="9"/>
          <x14:colorAxis rgb="FF000000"/>
          <x14:colorMarkers theme="8" tint="-0.499984740745262"/>
          <x14:colorFirst theme="8" tint="0.39997558519241921"/>
          <x14:colorLast theme="8" tint="0.39997558519241921"/>
          <x14:colorHigh theme="8"/>
          <x14:colorLow theme="8"/>
          <x14:sparklines>
            <x14:sparkline>
              <xm:f>'Detalle Mensual2015.2014'!T118:AE118</xm:f>
              <xm:sqref>AG118</xm:sqref>
            </x14:sparkline>
            <x14:sparkline>
              <xm:f>'Detalle Mensual2015.2014'!T119:AE119</xm:f>
              <xm:sqref>AG119</xm:sqref>
            </x14:sparkline>
            <x14:sparkline>
              <xm:f>'Detalle Mensual2015.2014'!T120:AE120</xm:f>
              <xm:sqref>AG120</xm:sqref>
            </x14:sparkline>
            <x14:sparkline>
              <xm:f>'Detalle Mensual2015.2014'!T121:AE121</xm:f>
              <xm:sqref>AG121</xm:sqref>
            </x14:sparkline>
            <x14:sparkline>
              <xm:f>'Detalle Mensual2015.2014'!T122:AE122</xm:f>
              <xm:sqref>AG122</xm:sqref>
            </x14:sparkline>
            <x14:sparkline>
              <xm:f>'Detalle Mensual2015.2014'!T123:AE123</xm:f>
              <xm:sqref>AG123</xm:sqref>
            </x14:sparkline>
            <x14:sparkline>
              <xm:f>'Detalle Mensual2015.2014'!T124:AE124</xm:f>
              <xm:sqref>AG124</xm:sqref>
            </x14:sparkline>
          </x14:sparklines>
        </x14:sparklineGroup>
        <x14:sparklineGroup manualMax="0" manualMin="0" displayEmptyCellsAs="gap" markers="1" xr2:uid="{4B79E954-0DD1-40FC-95D8-3E0274DE5444}">
          <x14:colorSeries rgb="FF7030A0"/>
          <x14:colorNegative theme="9"/>
          <x14:colorAxis rgb="FF000000"/>
          <x14:colorMarkers rgb="FF7030A0"/>
          <x14:colorFirst theme="8" tint="0.39997558519241921"/>
          <x14:colorLast theme="8" tint="0.39997558519241921"/>
          <x14:colorHigh theme="8"/>
          <x14:colorLow theme="8"/>
          <x14:sparklines>
            <x14:sparkline>
              <xm:f>'Detalle Mensual2015.2014'!E112:P112</xm:f>
              <xm:sqref>R112</xm:sqref>
            </x14:sparkline>
            <x14:sparkline>
              <xm:f>'Detalle Mensual2015.2014'!E113:P113</xm:f>
              <xm:sqref>R113</xm:sqref>
            </x14:sparkline>
            <x14:sparkline>
              <xm:f>'Detalle Mensual2015.2014'!E114:P114</xm:f>
              <xm:sqref>R114</xm:sqref>
            </x14:sparkline>
            <x14:sparkline>
              <xm:f>'Detalle Mensual2015.2014'!E115:P115</xm:f>
              <xm:sqref>R115</xm:sqref>
            </x14:sparkline>
          </x14:sparklines>
        </x14:sparklineGroup>
        <x14:sparklineGroup manualMax="0" manualMin="0" displayEmptyCellsAs="gap" markers="1" xr2:uid="{CCBD6A4C-1A82-4ABE-AE8B-7A902A385F16}">
          <x14:colorSeries theme="5"/>
          <x14:colorNegative theme="9"/>
          <x14:colorAxis rgb="FF000000"/>
          <x14:colorMarkers theme="5"/>
          <x14:colorFirst theme="8" tint="0.39997558519241921"/>
          <x14:colorLast theme="8" tint="0.39997558519241921"/>
          <x14:colorHigh theme="8"/>
          <x14:colorLow theme="8"/>
          <x14:sparklines>
            <x14:sparkline>
              <xm:f>'Detalle Mensual2015.2014'!E72:P72</xm:f>
              <xm:sqref>R72</xm:sqref>
            </x14:sparkline>
            <x14:sparkline>
              <xm:f>'Detalle Mensual2015.2014'!E73:P73</xm:f>
              <xm:sqref>R73</xm:sqref>
            </x14:sparkline>
            <x14:sparkline>
              <xm:f>'Detalle Mensual2015.2014'!E74:P74</xm:f>
              <xm:sqref>R74</xm:sqref>
            </x14:sparkline>
            <x14:sparkline>
              <xm:f>'Detalle Mensual2015.2014'!E75:P75</xm:f>
              <xm:sqref>R75</xm:sqref>
            </x14:sparkline>
            <x14:sparkline>
              <xm:f>'Detalle Mensual2015.2014'!E76:P76</xm:f>
              <xm:sqref>R76</xm:sqref>
            </x14:sparkline>
            <x14:sparkline>
              <xm:f>'Detalle Mensual2015.2014'!E77:P77</xm:f>
              <xm:sqref>R77</xm:sqref>
            </x14:sparkline>
            <x14:sparkline>
              <xm:f>'Detalle Mensual2015.2014'!E78:P78</xm:f>
              <xm:sqref>R78</xm:sqref>
            </x14:sparkline>
            <x14:sparkline>
              <xm:f>'Detalle Mensual2015.2014'!E79:P79</xm:f>
              <xm:sqref>R79</xm:sqref>
            </x14:sparkline>
          </x14:sparklines>
        </x14:sparklineGroup>
        <x14:sparklineGroup manualMax="0" manualMin="0" displayEmptyCellsAs="gap" markers="1" xr2:uid="{C4E4C25B-5E40-48EF-97AA-7B0E5F3BC984}">
          <x14:colorSeries theme="6" tint="-0.249977111117893"/>
          <x14:colorNegative theme="9"/>
          <x14:colorAxis rgb="FF000000"/>
          <x14:colorMarkers theme="0" tint="-0.499984740745262"/>
          <x14:colorFirst theme="8" tint="0.39997558519241921"/>
          <x14:colorLast theme="8" tint="0.39997558519241921"/>
          <x14:colorHigh theme="8"/>
          <x14:colorLow theme="8"/>
          <x14:sparklines>
            <x14:sparkline>
              <xm:f>'Detalle Mensual2015.2014'!E24:P24</xm:f>
              <xm:sqref>R24</xm:sqref>
            </x14:sparkline>
            <x14:sparkline>
              <xm:f>'Detalle Mensual2015.2014'!E25:P25</xm:f>
              <xm:sqref>R25</xm:sqref>
            </x14:sparkline>
            <x14:sparkline>
              <xm:f>'Detalle Mensual2015.2014'!E26:P26</xm:f>
              <xm:sqref>R26</xm:sqref>
            </x14:sparkline>
          </x14:sparklines>
        </x14:sparklineGroup>
        <x14:sparklineGroup manualMax="0" manualMin="0" displayEmptyCellsAs="gap" markers="1" xr2:uid="{D0E37AE5-1DAF-42F7-B80A-98380361CE05}">
          <x14:colorSeries theme="9" tint="-0.249977111117893"/>
          <x14:colorNegative theme="9"/>
          <x14:colorAxis rgb="FF000000"/>
          <x14:colorMarkers theme="9" tint="-0.249977111117893"/>
          <x14:colorFirst theme="8" tint="0.39997558519241921"/>
          <x14:colorLast theme="8" tint="0.39997558519241921"/>
          <x14:colorHigh theme="8"/>
          <x14:colorLow theme="8"/>
          <x14:sparklines>
            <x14:sparkline>
              <xm:f>'Detalle Mensual2015.2014'!E82:P82</xm:f>
              <xm:sqref>R82</xm:sqref>
            </x14:sparkline>
            <x14:sparkline>
              <xm:f>'Detalle Mensual2015.2014'!E83:P83</xm:f>
              <xm:sqref>R83</xm:sqref>
            </x14:sparkline>
            <x14:sparkline>
              <xm:f>'Detalle Mensual2015.2014'!E84:P84</xm:f>
              <xm:sqref>R84</xm:sqref>
            </x14:sparkline>
            <x14:sparkline>
              <xm:f>'Detalle Mensual2015.2014'!E85:P85</xm:f>
              <xm:sqref>R85</xm:sqref>
            </x14:sparkline>
            <x14:sparkline>
              <xm:f>'Detalle Mensual2015.2014'!E86:P86</xm:f>
              <xm:sqref>R86</xm:sqref>
            </x14:sparkline>
            <x14:sparkline>
              <xm:f>'Detalle Mensual2015.2014'!E87:P87</xm:f>
              <xm:sqref>R87</xm:sqref>
            </x14:sparkline>
            <x14:sparkline>
              <xm:f>'Detalle Mensual2015.2014'!E88:P88</xm:f>
              <xm:sqref>R88</xm:sqref>
            </x14:sparkline>
            <x14:sparkline>
              <xm:f>'Detalle Mensual2015.2014'!E89:P89</xm:f>
              <xm:sqref>R89</xm:sqref>
            </x14:sparkline>
            <x14:sparkline>
              <xm:f>'Detalle Mensual2015.2014'!E90:P90</xm:f>
              <xm:sqref>R90</xm:sqref>
            </x14:sparkline>
            <x14:sparkline>
              <xm:f>'Detalle Mensual2015.2014'!E91:P91</xm:f>
              <xm:sqref>R91</xm:sqref>
            </x14:sparkline>
          </x14:sparklines>
        </x14:sparklineGroup>
        <x14:sparklineGroup manualMax="0" manualMin="0" displayEmptyCellsAs="gap" markers="1" xr2:uid="{F3DF0FD3-35FC-41F0-818C-4630439344DD}">
          <x14:colorSeries theme="4" tint="-0.499984740745262"/>
          <x14:colorNegative theme="5"/>
          <x14:colorAxis rgb="FF000000"/>
          <x14:colorMarkers theme="8" tint="-0.249977111117893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'Detalle Mensual2015.2014'!E20:H20</xm:f>
              <xm:sqref>R20</xm:sqref>
            </x14:sparkline>
            <x14:sparkline>
              <xm:f>'Detalle Mensual2015.2014'!E21:H21</xm:f>
              <xm:sqref>R21</xm:sqref>
            </x14:sparkline>
          </x14:sparklines>
        </x14:sparklineGroup>
        <x14:sparklineGroup manualMax="0" manualMin="0" displayEmptyCellsAs="gap" markers="1" xr2:uid="{72632500-C474-4224-A7F3-8BB224C82EB5}">
          <x14:colorSeries theme="8" tint="-0.499984740745262"/>
          <x14:colorNegative theme="9"/>
          <x14:colorAxis rgb="FF000000"/>
          <x14:colorMarkers theme="8" tint="-0.499984740745262"/>
          <x14:colorFirst theme="8" tint="0.39997558519241921"/>
          <x14:colorLast theme="8" tint="0.39997558519241921"/>
          <x14:colorHigh theme="8"/>
          <x14:colorLow theme="8"/>
          <x14:sparklines>
            <x14:sparkline>
              <xm:f>'Detalle Mensual2015.2014'!E149:P149</xm:f>
              <xm:sqref>R149</xm:sqref>
            </x14:sparkline>
            <x14:sparkline>
              <xm:f>'Detalle Mensual2015.2014'!E150:P150</xm:f>
              <xm:sqref>R150</xm:sqref>
            </x14:sparkline>
            <x14:sparkline>
              <xm:f>'Detalle Mensual2015.2014'!E151:P151</xm:f>
              <xm:sqref>R151</xm:sqref>
            </x14:sparkline>
            <x14:sparkline>
              <xm:f>'Detalle Mensual2015.2014'!E152:P152</xm:f>
              <xm:sqref>R152</xm:sqref>
            </x14:sparkline>
          </x14:sparklines>
        </x14:sparklineGroup>
        <x14:sparklineGroup manualMax="0" manualMin="0" displayEmptyCellsAs="gap" xr2:uid="{12A0AF94-2B78-467A-9347-C990E8B94A9D}">
          <x14:colorSeries theme="8" tint="-0.499984740745262"/>
          <x14:colorNegative theme="9"/>
          <x14:colorAxis rgb="FF000000"/>
          <x14:colorMarkers theme="8" tint="-0.499984740745262"/>
          <x14:colorFirst theme="8" tint="0.39997558519241921"/>
          <x14:colorLast theme="8" tint="0.39997558519241921"/>
          <x14:colorHigh theme="8"/>
          <x14:colorLow theme="8"/>
          <x14:sparklines>
            <x14:sparkline>
              <xm:f>'Detalle Mensual2015.2014'!T70:W70</xm:f>
              <xm:sqref>AG70</xm:sqref>
            </x14:sparkline>
          </x14:sparklines>
        </x14:sparklineGroup>
        <x14:sparklineGroup manualMax="0" manualMin="0" displayEmptyCellsAs="gap" markers="1" xr2:uid="{59F17E91-60B7-45B9-90C4-BC2287AE7A09}">
          <x14:colorSeries theme="8" tint="0.39997558519241921"/>
          <x14:colorNegative theme="9"/>
          <x14:colorAxis rgb="FF000000"/>
          <x14:colorMarkers theme="8" tint="0.39997558519241921"/>
          <x14:colorFirst theme="8" tint="0.39997558519241921"/>
          <x14:colorLast theme="8" tint="0.39997558519241921"/>
          <x14:colorHigh theme="8"/>
          <x14:colorLow theme="8"/>
          <x14:sparklines>
            <x14:sparkline>
              <xm:f>'Detalle Mensual2015.2014'!E94:O94</xm:f>
              <xm:sqref>R94</xm:sqref>
            </x14:sparkline>
            <x14:sparkline>
              <xm:f>'Detalle Mensual2015.2014'!E95:O95</xm:f>
              <xm:sqref>R95</xm:sqref>
            </x14:sparkline>
            <x14:sparkline>
              <xm:f>'Detalle Mensual2015.2014'!E96:O96</xm:f>
              <xm:sqref>R99</xm:sqref>
            </x14:sparkline>
            <x14:sparkline>
              <xm:f>'Detalle Mensual2015.2014'!E105:O105</xm:f>
              <xm:sqref>R105</xm:sqref>
            </x14:sparkline>
          </x14:sparklines>
        </x14:sparklineGroup>
        <x14:sparklineGroup manualMax="0" manualMin="0" displayEmptyCellsAs="gap" markers="1" xr2:uid="{484C9008-C077-4BAA-937B-F58F5D9DB002}">
          <x14:colorSeries theme="7"/>
          <x14:colorNegative theme="9"/>
          <x14:colorAxis rgb="FF000000"/>
          <x14:colorMarkers theme="7"/>
          <x14:colorFirst theme="8" tint="0.39997558519241921"/>
          <x14:colorLast theme="8" tint="0.39997558519241921"/>
          <x14:colorHigh theme="8"/>
          <x14:colorLow theme="8"/>
          <x14:sparklines>
            <x14:sparkline>
              <xm:f>'Detalle Mensual2015.2014'!E127:P127</xm:f>
              <xm:sqref>R127</xm:sqref>
            </x14:sparkline>
            <x14:sparkline>
              <xm:f>'Detalle Mensual2015.2014'!E128:P128</xm:f>
              <xm:sqref>R128</xm:sqref>
            </x14:sparkline>
            <x14:sparkline>
              <xm:f>'Detalle Mensual2015.2014'!E129:P129</xm:f>
              <xm:sqref>R129</xm:sqref>
            </x14:sparkline>
            <x14:sparkline>
              <xm:f>'Detalle Mensual2015.2014'!E130:P130</xm:f>
              <xm:sqref>R130</xm:sqref>
            </x14:sparkline>
            <x14:sparkline>
              <xm:f>'Detalle Mensual2015.2014'!E131:P131</xm:f>
              <xm:sqref>R131</xm:sqref>
            </x14:sparkline>
            <x14:sparkline>
              <xm:f>'Detalle Mensual2015.2014'!E132:P132</xm:f>
              <xm:sqref>R132</xm:sqref>
            </x14:sparkline>
          </x14:sparklines>
        </x14:sparklineGroup>
        <x14:sparklineGroup manualMax="0" manualMin="0" displayEmptyCellsAs="gap" markers="1" xr2:uid="{9E5F7D29-A780-4062-A4AA-0DA1C80FF6C2}">
          <x14:colorSeries theme="5"/>
          <x14:colorNegative theme="9"/>
          <x14:colorAxis rgb="FF000000"/>
          <x14:colorMarkers theme="5"/>
          <x14:colorFirst theme="8" tint="0.39997558519241921"/>
          <x14:colorLast theme="8" tint="0.39997558519241921"/>
          <x14:colorHigh theme="8"/>
          <x14:colorLow theme="8"/>
          <x14:sparklines>
            <x14:sparkline>
              <xm:f>'Detalle Mensual2015.2014'!E59:P59</xm:f>
              <xm:sqref>R59</xm:sqref>
            </x14:sparkline>
            <x14:sparkline>
              <xm:f>'Detalle Mensual2015.2014'!E60:P60</xm:f>
              <xm:sqref>R60</xm:sqref>
            </x14:sparkline>
            <x14:sparkline>
              <xm:f>'Detalle Mensual2015.2014'!E61:P61</xm:f>
              <xm:sqref>R61</xm:sqref>
            </x14:sparkline>
            <x14:sparkline>
              <xm:f>'Detalle Mensual2015.2014'!E62:P62</xm:f>
              <xm:sqref>R62</xm:sqref>
            </x14:sparkline>
            <x14:sparkline>
              <xm:f>'Detalle Mensual2015.2014'!E63:P63</xm:f>
              <xm:sqref>R63</xm:sqref>
            </x14:sparkline>
            <x14:sparkline>
              <xm:f>'Detalle Mensual2015.2014'!E64:P64</xm:f>
              <xm:sqref>R64</xm:sqref>
            </x14:sparkline>
            <x14:sparkline>
              <xm:f>'Detalle Mensual2015.2014'!E65:P65</xm:f>
              <xm:sqref>R65</xm:sqref>
            </x14:sparkline>
            <x14:sparkline>
              <xm:f>'Detalle Mensual2015.2014'!E66:P66</xm:f>
              <xm:sqref>R66</xm:sqref>
            </x14:sparkline>
            <x14:sparkline>
              <xm:f>'Detalle Mensual2015.2014'!E67:P67</xm:f>
              <xm:sqref>R67</xm:sqref>
            </x14:sparkline>
            <x14:sparkline>
              <xm:f>'Detalle Mensual2015.2014'!E68:P68</xm:f>
              <xm:sqref>R68</xm:sqref>
            </x14:sparkline>
            <x14:sparkline>
              <xm:f>'Detalle Mensual2015.2014'!E69:P69</xm:f>
              <xm:sqref>R69</xm:sqref>
            </x14:sparkline>
          </x14:sparklines>
        </x14:sparklineGroup>
        <x14:sparklineGroup manualMax="0" manualMin="0" displayEmptyCellsAs="gap" markers="1" xr2:uid="{DF691F43-68AB-4C32-8DEF-387ED7ADCF40}">
          <x14:colorSeries theme="8" tint="-0.499984740745262"/>
          <x14:colorNegative theme="9"/>
          <x14:colorAxis rgb="FF000000"/>
          <x14:colorMarkers theme="8" tint="-0.499984740745262"/>
          <x14:colorFirst theme="8" tint="0.39997558519241921"/>
          <x14:colorLast theme="8" tint="0.39997558519241921"/>
          <x14:colorHigh theme="8"/>
          <x14:colorLow theme="8"/>
          <x14:sparklines>
            <x14:sparkline>
              <xm:f>'Detalle Mensual2015.2014'!T92:X92</xm:f>
              <xm:sqref>AG92</xm:sqref>
            </x14:sparkline>
            <x14:sparkline>
              <xm:f>'Detalle Mensual2015.2014'!T142:X142</xm:f>
              <xm:sqref>AG142</xm:sqref>
            </x14:sparkline>
          </x14:sparklines>
        </x14:sparklineGroup>
        <x14:sparklineGroup manualMax="0" manualMin="0" displayEmptyCellsAs="gap" markers="1" xr2:uid="{25518431-DE3F-4BBA-8CA3-AAD0DB08917D}">
          <x14:colorSeries theme="5"/>
          <x14:colorNegative theme="9"/>
          <x14:colorAxis rgb="FF000000"/>
          <x14:colorMarkers theme="5"/>
          <x14:colorFirst theme="8" tint="0.39997558519241921"/>
          <x14:colorLast theme="8" tint="0.39997558519241921"/>
          <x14:colorHigh theme="8"/>
          <x14:colorLow theme="8"/>
          <x14:sparklines>
            <x14:sparkline>
              <xm:f>'Detalle Mensual2015.2014'!E54:P54</xm:f>
              <xm:sqref>R54</xm:sqref>
            </x14:sparkline>
            <x14:sparkline>
              <xm:f>'Detalle Mensual2015.2014'!E55:P55</xm:f>
              <xm:sqref>R55</xm:sqref>
            </x14:sparkline>
            <x14:sparkline>
              <xm:f>'Detalle Mensual2015.2014'!E56:P56</xm:f>
              <xm:sqref>R56</xm:sqref>
            </x14:sparkline>
          </x14:sparklines>
        </x14:sparklineGroup>
        <x14:sparklineGroup manualMax="0" manualMin="0" displayEmptyCellsAs="gap" markers="1" xr2:uid="{8CBE0A0B-03EF-4624-B9E2-2AADCE7E28F6}">
          <x14:colorSeries theme="5"/>
          <x14:colorNegative theme="9"/>
          <x14:colorAxis rgb="FF000000"/>
          <x14:colorMarkers theme="5"/>
          <x14:colorFirst theme="8" tint="0.39997558519241921"/>
          <x14:colorLast theme="8" tint="0.39997558519241921"/>
          <x14:colorHigh theme="8"/>
          <x14:colorLow theme="8"/>
          <x14:sparklines>
            <x14:sparkline>
              <xm:f>'Detalle Mensual2015.2014'!E47:P47</xm:f>
              <xm:sqref>R47</xm:sqref>
            </x14:sparkline>
            <x14:sparkline>
              <xm:f>'Detalle Mensual2015.2014'!E48:P48</xm:f>
              <xm:sqref>R48</xm:sqref>
            </x14:sparkline>
            <x14:sparkline>
              <xm:f>'Detalle Mensual2015.2014'!E49:P49</xm:f>
              <xm:sqref>R49</xm:sqref>
            </x14:sparkline>
            <x14:sparkline>
              <xm:f>'Detalle Mensual2015.2014'!E50:P50</xm:f>
              <xm:sqref>R50</xm:sqref>
            </x14:sparkline>
            <x14:sparkline>
              <xm:f>'Detalle Mensual2015.2014'!E51:P51</xm:f>
              <xm:sqref>R51</xm:sqref>
            </x14:sparkline>
          </x14:sparklines>
        </x14:sparklineGroup>
        <x14:sparklineGroup manualMax="0" manualMin="0" displayEmptyCellsAs="gap" markers="1" xr2:uid="{BB8133BA-2CD7-452F-8E6C-F3EC76DF610C}">
          <x14:colorSeries theme="8" tint="-0.499984740745262"/>
          <x14:colorNegative theme="9"/>
          <x14:colorAxis rgb="FF000000"/>
          <x14:colorMarkers theme="8" tint="-0.499984740745262"/>
          <x14:colorFirst theme="8" tint="0.39997558519241921"/>
          <x14:colorLast theme="8" tint="0.39997558519241921"/>
          <x14:colorHigh theme="8"/>
          <x14:colorLow theme="8"/>
          <x14:sparklines>
            <x14:sparkline>
              <xm:f>'Detalle Mensual2015.2014'!T54:Y54</xm:f>
              <xm:sqref>AG54</xm:sqref>
            </x14:sparkline>
            <x14:sparkline>
              <xm:f>'Detalle Mensual2015.2014'!T55:Y55</xm:f>
              <xm:sqref>AG55</xm:sqref>
            </x14:sparkline>
            <x14:sparkline>
              <xm:f>'Detalle Mensual2015.2014'!T56:Y56</xm:f>
              <xm:sqref>AG56</xm:sqref>
            </x14:sparkline>
          </x14:sparklines>
        </x14:sparklineGroup>
        <x14:sparklineGroup manualMax="0" manualMin="0" displayEmptyCellsAs="gap" xr2:uid="{15119CB1-19A6-4241-BC9B-4497FC3F4CAB}">
          <x14:colorSeries theme="8" tint="-0.499984740745262"/>
          <x14:colorNegative theme="9"/>
          <x14:colorAxis rgb="FF000000"/>
          <x14:colorMarkers theme="8" tint="-0.499984740745262"/>
          <x14:colorFirst theme="8" tint="0.39997558519241921"/>
          <x14:colorLast theme="8" tint="0.39997558519241921"/>
          <x14:colorHigh theme="8"/>
          <x14:colorLow theme="8"/>
          <x14:sparklines>
            <x14:sparkline>
              <xm:f>'Detalle Mensual2015.2014'!E70:H70</xm:f>
              <xm:sqref>R70</xm:sqref>
            </x14:sparkline>
          </x14:sparklines>
        </x14:sparklineGroup>
        <x14:sparklineGroup manualMax="0" manualMin="0" displayEmptyCellsAs="gap" markers="1" xr2:uid="{54B1147A-2BF7-4379-B300-4D45EB7824AA}">
          <x14:colorSeries theme="8" tint="-0.499984740745262"/>
          <x14:colorNegative theme="9"/>
          <x14:colorAxis rgb="FF000000"/>
          <x14:colorMarkers theme="8" tint="-0.499984740745262"/>
          <x14:colorFirst theme="8" tint="0.39997558519241921"/>
          <x14:colorLast theme="8" tint="0.39997558519241921"/>
          <x14:colorHigh theme="8"/>
          <x14:colorLow theme="8"/>
          <x14:sparklines>
            <x14:sparkline>
              <xm:f>'Detalle Mensual2015.2014'!T24:AE24</xm:f>
              <xm:sqref>AG24</xm:sqref>
            </x14:sparkline>
            <x14:sparkline>
              <xm:f>'Detalle Mensual2015.2014'!T25:AE25</xm:f>
              <xm:sqref>AG25</xm:sqref>
            </x14:sparkline>
            <x14:sparkline>
              <xm:f>'Detalle Mensual2015.2014'!T26:AE26</xm:f>
              <xm:sqref>AG26</xm:sqref>
            </x14:sparkline>
          </x14:sparklines>
        </x14:sparklineGroup>
        <x14:sparklineGroup manualMax="0" manualMin="0" displayEmptyCellsAs="gap" markers="1" negative="1" xr2:uid="{405EC94E-61D7-45E2-88AE-F32FD922F77F}">
          <x14:colorSeries theme="7"/>
          <x14:colorNegative rgb="FFFF0000"/>
          <x14:colorAxis rgb="FF000000"/>
          <x14:colorMarkers theme="7"/>
          <x14:colorFirst theme="8" tint="0.39997558519241921"/>
          <x14:colorLast theme="8" tint="0.39997558519241921"/>
          <x14:colorHigh theme="8"/>
          <x14:colorLow theme="8"/>
          <x14:sparklines>
            <x14:sparkline>
              <xm:f>'Detalle Mensual2015.2014'!E118:P118</xm:f>
              <xm:sqref>R118</xm:sqref>
            </x14:sparkline>
            <x14:sparkline>
              <xm:f>'Detalle Mensual2015.2014'!E120:P120</xm:f>
              <xm:sqref>R119</xm:sqref>
            </x14:sparkline>
            <x14:sparkline>
              <xm:f>'Detalle Mensual2015.2014'!E119:P119</xm:f>
              <xm:sqref>R120</xm:sqref>
            </x14:sparkline>
            <x14:sparkline>
              <xm:f>'Detalle Mensual2015.2014'!E121:P121</xm:f>
              <xm:sqref>R121</xm:sqref>
            </x14:sparkline>
            <x14:sparkline>
              <xm:f>'Detalle Mensual2015.2014'!E122:P122</xm:f>
              <xm:sqref>R122</xm:sqref>
            </x14:sparkline>
            <x14:sparkline>
              <xm:f>'Detalle Mensual2015.2014'!E123:P123</xm:f>
              <xm:sqref>R123</xm:sqref>
            </x14:sparkline>
            <x14:sparkline>
              <xm:f>'Detalle Mensual2015.2014'!E124:P124</xm:f>
              <xm:sqref>R124</xm:sqref>
            </x14:sparkline>
          </x14:sparklines>
        </x14:sparklineGroup>
        <x14:sparklineGroup manualMax="0" manualMin="0" displayEmptyCellsAs="gap" markers="1" xr2:uid="{7A771255-18F6-4A6E-8220-A40FF40EBB36}">
          <x14:colorSeries rgb="FF376092"/>
          <x14:colorNegative rgb="FFD00000"/>
          <x14:colorAxis rgb="FF000000"/>
          <x14:colorMarkers theme="8" tint="-0.499984740745262"/>
          <x14:colorFirst rgb="FFD00000"/>
          <x14:colorLast rgb="FFD00000"/>
          <x14:colorHigh rgb="FFD00000"/>
          <x14:colorLow rgb="FFD00000"/>
          <x14:sparklines>
            <x14:sparkline>
              <xm:f>'Detalle Mensual2015.2014'!T20:W20</xm:f>
              <xm:sqref>AG20</xm:sqref>
            </x14:sparkline>
            <x14:sparkline>
              <xm:f>'Detalle Mensual2015.2014'!T21:W21</xm:f>
              <xm:sqref>AG21</xm:sqref>
            </x14:sparkline>
          </x14:sparklines>
        </x14:sparklineGroup>
        <x14:sparklineGroup manualMax="0" manualMin="0" displayEmptyCellsAs="gap" markers="1" xr2:uid="{EB7729AF-0C48-41FD-80B7-CBD32ACC1A8C}">
          <x14:colorSeries theme="8" tint="-0.499984740745262"/>
          <x14:colorNegative theme="9"/>
          <x14:colorAxis rgb="FF000000"/>
          <x14:colorMarkers theme="8" tint="-0.499984740745262"/>
          <x14:colorFirst theme="8" tint="0.39997558519241921"/>
          <x14:colorLast theme="8" tint="0.39997558519241921"/>
          <x14:colorHigh theme="8"/>
          <x14:colorLow theme="8"/>
          <x14:sparklines>
            <x14:sparkline>
              <xm:f>'Detalle Mensual2015.2014'!T133:AE133</xm:f>
              <xm:sqref>AG133</xm:sqref>
            </x14:sparkline>
            <x14:sparkline>
              <xm:f>'Detalle Mensual2015.2014'!T134:AE134</xm:f>
              <xm:sqref>AG134</xm:sqref>
            </x14:sparkline>
          </x14:sparklines>
        </x14:sparklineGroup>
        <x14:sparklineGroup manualMax="0" manualMin="0" displayEmptyCellsAs="gap" markers="1" xr2:uid="{FD650210-A053-4DDA-B1C7-5E4DE72352F6}">
          <x14:colorSeries theme="7"/>
          <x14:colorNegative theme="9"/>
          <x14:colorAxis rgb="FF000000"/>
          <x14:colorMarkers theme="7"/>
          <x14:colorFirst theme="8" tint="0.39997558519241921"/>
          <x14:colorLast theme="8" tint="0.39997558519241921"/>
          <x14:colorHigh theme="8"/>
          <x14:colorLow theme="8"/>
          <x14:sparklines>
            <x14:sparkline>
              <xm:f>'Detalle Mensual2015.2014'!E133:P133</xm:f>
              <xm:sqref>R133</xm:sqref>
            </x14:sparkline>
            <x14:sparkline>
              <xm:f>'Detalle Mensual2015.2014'!E134:P134</xm:f>
              <xm:sqref>R134</xm:sqref>
            </x14:sparkline>
            <x14:sparkline>
              <xm:f>'Detalle Mensual2015.2014'!E135:P135</xm:f>
              <xm:sqref>R135</xm:sqref>
            </x14:sparkline>
            <x14:sparkline>
              <xm:f>'Detalle Mensual2015.2014'!E136:P136</xm:f>
              <xm:sqref>R136</xm:sqref>
            </x14:sparkline>
            <x14:sparkline>
              <xm:f>'Detalle Mensual2015.2014'!E137:P137</xm:f>
              <xm:sqref>R137</xm:sqref>
            </x14:sparkline>
            <x14:sparkline>
              <xm:f>'Detalle Mensual2015.2014'!E138:P138</xm:f>
              <xm:sqref>R138</xm:sqref>
            </x14:sparkline>
            <x14:sparkline>
              <xm:f>'Detalle Mensual2015.2014'!E139:P139</xm:f>
              <xm:sqref>R139</xm:sqref>
            </x14:sparkline>
            <x14:sparkline>
              <xm:f>'Detalle Mensual2015.2014'!E140:P140</xm:f>
              <xm:sqref>R140</xm:sqref>
            </x14:sparkline>
          </x14:sparklines>
        </x14:sparklineGroup>
        <x14:sparklineGroup manualMax="0" manualMin="0" displayEmptyCellsAs="gap" markers="1" xr2:uid="{584D803F-3029-44BF-BF70-113BBFCB2479}">
          <x14:colorSeries theme="8" tint="-0.499984740745262"/>
          <x14:colorNegative theme="9"/>
          <x14:colorAxis rgb="FF000000"/>
          <x14:colorMarkers theme="8" tint="-0.499984740745262"/>
          <x14:colorFirst theme="8" tint="0.39997558519241921"/>
          <x14:colorLast theme="8" tint="0.39997558519241921"/>
          <x14:colorHigh theme="8"/>
          <x14:colorLow theme="8"/>
          <x14:sparklines>
            <x14:sparkline>
              <xm:f>'Detalle Mensual2015.2014'!T125:X125</xm:f>
              <xm:sqref>AG125</xm:sqref>
            </x14:sparkline>
            <x14:sparkline>
              <xm:f>'Detalle Mensual2015.2014'!T126:X126</xm:f>
              <xm:sqref>AG126</xm:sqref>
            </x14:sparkline>
            <x14:sparkline>
              <xm:f>'Detalle Mensual2015.2014'!T141:X141</xm:f>
              <xm:sqref>AG141</xm:sqref>
            </x14:sparkline>
            <x14:sparkline>
              <xm:f>'Detalle Mensual2015.2014'!T52:X52</xm:f>
              <xm:sqref>AG52</xm:sqref>
            </x14:sparkline>
            <x14:sparkline>
              <xm:f>'Detalle Mensual2015.2014'!T111:X111</xm:f>
              <xm:sqref>AG111</xm:sqref>
            </x14:sparkline>
          </x14:sparklines>
        </x14:sparklineGroup>
        <x14:sparklineGroup manualMax="0" manualMin="0" displayEmptyCellsAs="gap" markers="1" xr2:uid="{1FD8F866-F197-4A6C-BF9F-64F2A9A82059}">
          <x14:colorSeries theme="8" tint="-0.499984740745262"/>
          <x14:colorNegative theme="9"/>
          <x14:colorAxis rgb="FF000000"/>
          <x14:colorMarkers theme="8" tint="-0.499984740745262"/>
          <x14:colorFirst theme="8" tint="0.39997558519241921"/>
          <x14:colorLast theme="8" tint="0.39997558519241921"/>
          <x14:colorHigh theme="8"/>
          <x14:colorLow theme="8"/>
          <x14:sparklines>
            <x14:sparkline>
              <xm:f>'Detalle Mensual2015.2014'!T82:AE82</xm:f>
              <xm:sqref>AG82</xm:sqref>
            </x14:sparkline>
            <x14:sparkline>
              <xm:f>'Detalle Mensual2015.2014'!T83:AE83</xm:f>
              <xm:sqref>AG83</xm:sqref>
            </x14:sparkline>
            <x14:sparkline>
              <xm:f>'Detalle Mensual2015.2014'!T84:AE84</xm:f>
              <xm:sqref>AG84</xm:sqref>
            </x14:sparkline>
            <x14:sparkline>
              <xm:f>'Detalle Mensual2015.2014'!T85:AE85</xm:f>
              <xm:sqref>AG85</xm:sqref>
            </x14:sparkline>
            <x14:sparkline>
              <xm:f>'Detalle Mensual2015.2014'!T86:AE86</xm:f>
              <xm:sqref>AG86</xm:sqref>
            </x14:sparkline>
            <x14:sparkline>
              <xm:f>'Detalle Mensual2015.2014'!T87:AE87</xm:f>
              <xm:sqref>AG87</xm:sqref>
            </x14:sparkline>
            <x14:sparkline>
              <xm:f>'Detalle Mensual2015.2014'!T88:AE88</xm:f>
              <xm:sqref>AG88</xm:sqref>
            </x14:sparkline>
            <x14:sparkline>
              <xm:f>'Detalle Mensual2015.2014'!T89:AE89</xm:f>
              <xm:sqref>AG89</xm:sqref>
            </x14:sparkline>
            <x14:sparkline>
              <xm:f>'Detalle Mensual2015.2014'!T90:AE90</xm:f>
              <xm:sqref>AG90</xm:sqref>
            </x14:sparkline>
            <x14:sparkline>
              <xm:f>'Detalle Mensual2015.2014'!T91:AE91</xm:f>
              <xm:sqref>AG91</xm:sqref>
            </x14:sparkline>
          </x14:sparklines>
        </x14:sparklineGroup>
        <x14:sparklineGroup manualMax="0" manualMin="0" displayEmptyCellsAs="gap" markers="1" xr2:uid="{E7724B41-B427-4FE2-98C9-A51B267EE9C2}">
          <x14:colorSeries theme="8" tint="-0.499984740745262"/>
          <x14:colorNegative theme="9"/>
          <x14:colorAxis rgb="FF000000"/>
          <x14:colorMarkers theme="8" tint="-0.499984740745262"/>
          <x14:colorFirst theme="8" tint="0.39997558519241921"/>
          <x14:colorLast theme="8" tint="0.39997558519241921"/>
          <x14:colorHigh theme="8"/>
          <x14:colorLow theme="8"/>
          <x14:sparklines>
            <x14:sparkline>
              <xm:f>'Detalle Mensual2015.2014'!T94:X94</xm:f>
              <xm:sqref>AG94</xm:sqref>
            </x14:sparkline>
            <x14:sparkline>
              <xm:f>'Detalle Mensual2015.2014'!T95:X95</xm:f>
              <xm:sqref>AG95</xm:sqref>
            </x14:sparkline>
            <x14:sparkline>
              <xm:f>'Detalle Mensual2015.2014'!T96:X96</xm:f>
              <xm:sqref>AG96</xm:sqref>
            </x14:sparkline>
          </x14:sparklines>
        </x14:sparklineGroup>
        <x14:sparklineGroup manualMax="0" manualMin="0" displayEmptyCellsAs="gap" markers="1" xr2:uid="{FC3F9C9E-BB24-4D5E-B2FA-925270540694}">
          <x14:colorSeries theme="8" tint="-0.499984740745262"/>
          <x14:colorNegative theme="9"/>
          <x14:colorAxis rgb="FF000000"/>
          <x14:colorMarkers theme="8" tint="-0.499984740745262"/>
          <x14:colorFirst theme="8" tint="0.39997558519241921"/>
          <x14:colorLast theme="8" tint="0.39997558519241921"/>
          <x14:colorHigh theme="8"/>
          <x14:colorLow theme="8"/>
          <x14:sparklines>
            <x14:sparkline>
              <xm:f>'Detalle Mensual2015.2014'!T112:AE112</xm:f>
              <xm:sqref>AG112</xm:sqref>
            </x14:sparkline>
            <x14:sparkline>
              <xm:f>'Detalle Mensual2015.2014'!T113:AE113</xm:f>
              <xm:sqref>AG113</xm:sqref>
            </x14:sparkline>
            <x14:sparkline>
              <xm:f>'Detalle Mensual2015.2014'!T114:AE114</xm:f>
              <xm:sqref>AG114</xm:sqref>
            </x14:sparkline>
            <x14:sparkline>
              <xm:f>'Detalle Mensual2015.2014'!T115:AE115</xm:f>
              <xm:sqref>AG115</xm:sqref>
            </x14:sparkline>
          </x14:sparklines>
        </x14:sparklineGroup>
        <x14:sparklineGroup manualMax="0" manualMin="0" displayEmptyCellsAs="gap" markers="1" xr2:uid="{2CF925A2-55FD-48E5-B6A0-7B1D26639B29}">
          <x14:colorSeries theme="8" tint="-0.499984740745262"/>
          <x14:colorNegative theme="9"/>
          <x14:colorAxis rgb="FF000000"/>
          <x14:colorMarkers theme="8" tint="-0.499984740745262"/>
          <x14:colorFirst theme="8" tint="0.39997558519241921"/>
          <x14:colorLast theme="8" tint="0.39997558519241921"/>
          <x14:colorHigh theme="8"/>
          <x14:colorLow theme="8"/>
          <x14:sparklines>
            <x14:sparkline>
              <xm:f>'Detalle Mensual2015.2014'!E92:I92</xm:f>
              <xm:sqref>R92</xm:sqref>
            </x14:sparkline>
            <x14:sparkline>
              <xm:f>'Detalle Mensual2015.2014'!E142:I142</xm:f>
              <xm:sqref>R142</xm:sqref>
            </x14:sparkline>
          </x14:sparklines>
        </x14:sparklineGroup>
        <x14:sparklineGroup manualMax="0" manualMin="0" displayEmptyCellsAs="gap" markers="1" xr2:uid="{8644E70D-34D7-44C0-BEE6-1D965594423B}">
          <x14:colorSeries theme="4" tint="-0.249977111117893"/>
          <x14:colorNegative theme="9"/>
          <x14:colorAxis rgb="FF000000"/>
          <x14:colorMarkers theme="4" tint="-0.249977111117893"/>
          <x14:colorFirst theme="8" tint="0.39997558519241921"/>
          <x14:colorLast theme="8" tint="0.39997558519241921"/>
          <x14:colorHigh theme="8"/>
          <x14:colorLow theme="8"/>
          <x14:sparklines>
            <x14:sparkline>
              <xm:f>'Detalle Mensual2015.2014'!E143:P143</xm:f>
              <xm:sqref>R143</xm:sqref>
            </x14:sparkline>
            <x14:sparkline>
              <xm:f>'Detalle Mensual2015.2014'!E144:P144</xm:f>
              <xm:sqref>R144</xm:sqref>
            </x14:sparkline>
            <x14:sparkline>
              <xm:f>'Detalle Mensual2015.2014'!E145:P145</xm:f>
              <xm:sqref>R145</xm:sqref>
            </x14:sparkline>
            <x14:sparkline>
              <xm:f>'Detalle Mensual2015.2014'!E146:P146</xm:f>
              <xm:sqref>R146</xm:sqref>
            </x14:sparkline>
          </x14:sparklines>
        </x14:sparklineGroup>
        <x14:sparklineGroup manualMax="0" manualMin="0" displayEmptyCellsAs="gap" markers="1" xr2:uid="{671D8535-FA12-4F2F-BE21-F79ACB5A9B31}">
          <x14:colorSeries theme="8" tint="-0.499984740745262"/>
          <x14:colorNegative theme="9"/>
          <x14:colorAxis rgb="FF000000"/>
          <x14:colorMarkers theme="8" tint="-0.499984740745262"/>
          <x14:colorFirst theme="8" tint="0.39997558519241921"/>
          <x14:colorLast theme="8" tint="0.39997558519241921"/>
          <x14:colorHigh theme="8"/>
          <x14:colorLow theme="8"/>
          <x14:sparklines>
            <x14:sparkline>
              <xm:f>'Detalle Mensual2015.2014'!T143:X143</xm:f>
              <xm:sqref>AG143</xm:sqref>
            </x14:sparkline>
            <x14:sparkline>
              <xm:f>'Detalle Mensual2015.2014'!T144:X144</xm:f>
              <xm:sqref>AG144</xm:sqref>
            </x14:sparkline>
          </x14:sparklines>
        </x14:sparklineGroup>
        <x14:sparklineGroup manualMax="0" manualMin="0" displayEmptyCellsAs="gap" markers="1" xr2:uid="{97AE00EB-32C8-483E-9CCE-8410F4B16A6F}">
          <x14:colorSeries theme="8" tint="-0.499984740745262"/>
          <x14:colorNegative theme="9"/>
          <x14:colorAxis rgb="FF000000"/>
          <x14:colorMarkers theme="8" tint="-0.499984740745262"/>
          <x14:colorFirst theme="8" tint="0.39997558519241921"/>
          <x14:colorLast theme="8" tint="0.39997558519241921"/>
          <x14:colorHigh theme="8"/>
          <x14:colorLow theme="8"/>
          <x14:sparklines>
            <x14:sparkline>
              <xm:f>'Detalle Mensual2015.2014'!T72:AE72</xm:f>
              <xm:sqref>AG72</xm:sqref>
            </x14:sparkline>
            <x14:sparkline>
              <xm:f>'Detalle Mensual2015.2014'!T73:AE73</xm:f>
              <xm:sqref>AG73</xm:sqref>
            </x14:sparkline>
            <x14:sparkline>
              <xm:f>'Detalle Mensual2015.2014'!T74:AE74</xm:f>
              <xm:sqref>AG74</xm:sqref>
            </x14:sparkline>
            <x14:sparkline>
              <xm:f>'Detalle Mensual2015.2014'!T75:AE75</xm:f>
              <xm:sqref>AG75</xm:sqref>
            </x14:sparkline>
            <x14:sparkline>
              <xm:f>'Detalle Mensual2015.2014'!T76:AE76</xm:f>
              <xm:sqref>AG76</xm:sqref>
            </x14:sparkline>
            <x14:sparkline>
              <xm:f>'Detalle Mensual2015.2014'!T77:AE77</xm:f>
              <xm:sqref>AG77</xm:sqref>
            </x14:sparkline>
            <x14:sparkline>
              <xm:f>'Detalle Mensual2015.2014'!T78:AE78</xm:f>
              <xm:sqref>AG78</xm:sqref>
            </x14:sparkline>
            <x14:sparkline>
              <xm:f>'Detalle Mensual2015.2014'!T79:AE79</xm:f>
              <xm:sqref>AG79</xm:sqref>
            </x14:sparkline>
          </x14:sparklines>
        </x14:sparklineGroup>
        <x14:sparklineGroup manualMax="0" manualMin="0" displayEmptyCellsAs="gap" markers="1" xr2:uid="{38607EBF-BA85-40EB-931B-63991ED74BF3}">
          <x14:colorSeries theme="8" tint="-0.499984740745262"/>
          <x14:colorNegative theme="9"/>
          <x14:colorAxis rgb="FF000000"/>
          <x14:colorMarkers theme="8" tint="-0.499984740745262"/>
          <x14:colorFirst theme="8" tint="0.39997558519241921"/>
          <x14:colorLast theme="8" tint="0.39997558519241921"/>
          <x14:colorHigh theme="8"/>
          <x14:colorLow theme="8"/>
          <x14:sparklines>
            <x14:sparkline>
              <xm:f>'Detalle Mensual2015.2014'!T51:X51</xm:f>
              <xm:sqref>AG51</xm:sqref>
            </x14:sparkline>
            <x14:sparkline>
              <xm:f>'Detalle Mensual2015.2014'!T50:X50</xm:f>
              <xm:sqref>AG50</xm:sqref>
            </x14:sparkline>
            <x14:sparkline>
              <xm:f>'Detalle Mensual2015.2014'!T49:X49</xm:f>
              <xm:sqref>AG49</xm:sqref>
            </x14:sparkline>
            <x14:sparkline>
              <xm:f>'Detalle Mensual2015.2014'!T48:X48</xm:f>
              <xm:sqref>AG48</xm:sqref>
            </x14:sparkline>
            <x14:sparkline>
              <xm:f>'Detalle Mensual2015.2014'!T47:X47</xm:f>
              <xm:sqref>AG47</xm:sqref>
            </x14:sparkline>
          </x14:sparklines>
        </x14:sparklineGroup>
        <x14:sparklineGroup manualMax="0" manualMin="0" displayEmptyCellsAs="gap" markers="1" xr2:uid="{CDD4BC2A-EEB3-477C-9497-8D8A527101C1}">
          <x14:colorSeries theme="8" tint="-0.499984740745262"/>
          <x14:colorNegative theme="9"/>
          <x14:colorAxis rgb="FF000000"/>
          <x14:colorMarkers theme="8" tint="-0.499984740745262"/>
          <x14:colorFirst theme="8" tint="0.39997558519241921"/>
          <x14:colorLast theme="8" tint="0.39997558519241921"/>
          <x14:colorHigh theme="8"/>
          <x14:colorLow theme="8"/>
          <x14:sparklines>
            <x14:sparkline>
              <xm:f>'Detalle Mensual2015.2014'!T29:AE29</xm:f>
              <xm:sqref>AG29</xm:sqref>
            </x14:sparkline>
            <x14:sparkline>
              <xm:f>'Detalle Mensual2015.2014'!T30:AE30</xm:f>
              <xm:sqref>AG30</xm:sqref>
            </x14:sparkline>
            <x14:sparkline>
              <xm:f>'Detalle Mensual2015.2014'!T31:AE31</xm:f>
              <xm:sqref>AG31</xm:sqref>
            </x14:sparkline>
            <x14:sparkline>
              <xm:f>'Detalle Mensual2015.2014'!T32:AE32</xm:f>
              <xm:sqref>AG32</xm:sqref>
            </x14:sparkline>
          </x14:sparklines>
        </x14:sparklineGroup>
        <x14:sparklineGroup manualMax="0" manualMin="0" displayEmptyCellsAs="gap" markers="1" xr2:uid="{9F978413-6DA0-4AA3-8C4E-0654B5C01DF2}">
          <x14:colorSeries theme="6" tint="-0.249977111117893"/>
          <x14:colorNegative theme="9"/>
          <x14:colorAxis rgb="FF000000"/>
          <x14:colorMarkers theme="0" tint="-0.499984740745262"/>
          <x14:colorFirst theme="8" tint="0.39997558519241921"/>
          <x14:colorLast theme="8" tint="0.39997558519241921"/>
          <x14:colorHigh theme="8"/>
          <x14:colorLow theme="8"/>
          <x14:sparklines>
            <x14:sparkline>
              <xm:f>'Detalle Mensual2015.2014'!E29:P29</xm:f>
              <xm:sqref>R29</xm:sqref>
            </x14:sparkline>
            <x14:sparkline>
              <xm:f>'Detalle Mensual2015.2014'!E30:P30</xm:f>
              <xm:sqref>R30</xm:sqref>
            </x14:sparkline>
            <x14:sparkline>
              <xm:f>'Detalle Mensual2015.2014'!E31:P31</xm:f>
              <xm:sqref>R31</xm:sqref>
            </x14:sparkline>
            <x14:sparkline>
              <xm:f>'Detalle Mensual2015.2014'!E32:P32</xm:f>
              <xm:sqref>R32</xm:sqref>
            </x14:sparkline>
          </x14:sparklines>
        </x14:sparklineGroup>
        <x14:sparklineGroup manualMax="0" manualMin="0" displayEmptyCellsAs="gap" markers="1" xr2:uid="{6490A107-BDBF-4B61-9B1B-3ABA054BE3BC}">
          <x14:colorSeries theme="8" tint="-0.499984740745262"/>
          <x14:colorNegative theme="9"/>
          <x14:colorAxis rgb="FF000000"/>
          <x14:colorMarkers theme="8" tint="-0.499984740745262"/>
          <x14:colorFirst theme="8" tint="0.39997558519241921"/>
          <x14:colorLast theme="8" tint="0.39997558519241921"/>
          <x14:colorHigh theme="8"/>
          <x14:colorLow theme="8"/>
          <x14:sparklines>
            <x14:sparkline>
              <xm:f>'Detalle Mensual2015.2014'!T145:AE145</xm:f>
              <xm:sqref>AG145</xm:sqref>
            </x14:sparkline>
            <x14:sparkline>
              <xm:f>'Detalle Mensual2015.2014'!T146:AE146</xm:f>
              <xm:sqref>AG146</xm:sqref>
            </x14:sparkline>
          </x14:sparklines>
        </x14:sparklineGroup>
        <x14:sparklineGroup manualMax="0" manualMin="0" displayEmptyCellsAs="gap" markers="1" xr2:uid="{33108FD3-DA28-4954-A0BD-9637909C8DD6}">
          <x14:colorSeries theme="6" tint="-0.249977111117893"/>
          <x14:colorNegative theme="9"/>
          <x14:colorAxis rgb="FF000000"/>
          <x14:colorMarkers theme="0" tint="-0.499984740745262"/>
          <x14:colorFirst theme="8" tint="0.39997558519241921"/>
          <x14:colorLast theme="8" tint="0.39997558519241921"/>
          <x14:colorHigh theme="8"/>
          <x14:colorLow theme="8"/>
          <x14:sparklines>
            <x14:sparkline>
              <xm:f>'Detalle Mensual2015.2014'!E35:P35</xm:f>
              <xm:sqref>R35</xm:sqref>
            </x14:sparkline>
            <x14:sparkline>
              <xm:f>'Detalle Mensual2015.2014'!E36:P36</xm:f>
              <xm:sqref>R36</xm:sqref>
            </x14:sparkline>
            <x14:sparkline>
              <xm:f>'Detalle Mensual2015.2014'!E37:P37</xm:f>
              <xm:sqref>R37</xm:sqref>
            </x14:sparkline>
            <x14:sparkline>
              <xm:f>'Detalle Mensual2015.2014'!E38:P38</xm:f>
              <xm:sqref>R38</xm:sqref>
            </x14:sparkline>
            <x14:sparkline>
              <xm:f>'Detalle Mensual2015.2014'!E39:P39</xm:f>
              <xm:sqref>R39</xm:sqref>
            </x14:sparkline>
          </x14:sparklines>
        </x14:sparklineGroup>
        <x14:sparklineGroup manualMax="0" manualMin="0" displayEmptyCellsAs="gap" markers="1" xr2:uid="{656A24D5-BFA6-45B3-954F-297F7676F495}">
          <x14:colorSeries theme="6" tint="-0.249977111117893"/>
          <x14:colorNegative theme="9"/>
          <x14:colorAxis rgb="FF000000"/>
          <x14:colorMarkers theme="0" tint="-0.499984740745262"/>
          <x14:colorFirst theme="8" tint="0.39997558519241921"/>
          <x14:colorLast theme="8" tint="0.39997558519241921"/>
          <x14:colorHigh theme="8"/>
          <x14:colorLow theme="8"/>
          <x14:sparklines>
            <x14:sparkline>
              <xm:f>'Detalle Mensual2015.2014'!T35:AE35</xm:f>
              <xm:sqref>AG35</xm:sqref>
            </x14:sparkline>
            <x14:sparkline>
              <xm:f>'Detalle Mensual2015.2014'!T36:AE36</xm:f>
              <xm:sqref>AG36</xm:sqref>
            </x14:sparkline>
            <x14:sparkline>
              <xm:f>'Detalle Mensual2015.2014'!T37:AE37</xm:f>
              <xm:sqref>AG37</xm:sqref>
            </x14:sparkline>
            <x14:sparkline>
              <xm:f>'Detalle Mensual2015.2014'!T38:AE38</xm:f>
              <xm:sqref>AG38</xm:sqref>
            </x14:sparkline>
            <x14:sparkline>
              <xm:f>'Detalle Mensual2015.2014'!T39:AE39</xm:f>
              <xm:sqref>AG39</xm:sqref>
            </x14:sparkline>
            <x14:sparkline>
              <xm:f>'Detalle Mensual2015.2014'!T42:AE42</xm:f>
              <xm:sqref>AG42</xm:sqref>
            </x14:sparkline>
            <x14:sparkline>
              <xm:f>'Detalle Mensual2015.2014'!T43:AE43</xm:f>
              <xm:sqref>AG43</xm:sqref>
            </x14:sparkline>
            <x14:sparkline>
              <xm:f>'Detalle Mensual2015.2014'!T44:AE44</xm:f>
              <xm:sqref>AG44</xm:sqref>
            </x14:sparkline>
          </x14:sparklines>
        </x14:sparklineGroup>
        <x14:sparklineGroup manualMax="0" manualMin="0" displayEmptyCellsAs="gap" markers="1" xr2:uid="{530252A1-4FE3-4BF5-96EE-7012EF7DCE67}">
          <x14:colorSeries theme="8" tint="-0.499984740745262"/>
          <x14:colorNegative theme="9"/>
          <x14:colorAxis rgb="FF000000"/>
          <x14:colorMarkers theme="8" tint="-0.499984740745262"/>
          <x14:colorFirst theme="8" tint="0.39997558519241921"/>
          <x14:colorLast theme="8" tint="0.39997558519241921"/>
          <x14:colorHigh theme="8"/>
          <x14:colorLow theme="8"/>
          <x14:sparklines>
            <x14:sparkline>
              <xm:f>'Detalle Mensual2015.2014'!T59:Y59</xm:f>
              <xm:sqref>AG59</xm:sqref>
            </x14:sparkline>
            <x14:sparkline>
              <xm:f>'Detalle Mensual2015.2014'!T60:Y60</xm:f>
              <xm:sqref>AG60</xm:sqref>
            </x14:sparkline>
            <x14:sparkline>
              <xm:f>'Detalle Mensual2015.2014'!T61:Y61</xm:f>
              <xm:sqref>AG61</xm:sqref>
            </x14:sparkline>
            <x14:sparkline>
              <xm:f>'Detalle Mensual2015.2014'!T62:Y62</xm:f>
              <xm:sqref>AG62</xm:sqref>
            </x14:sparkline>
            <x14:sparkline>
              <xm:f>'Detalle Mensual2015.2014'!T63:Y63</xm:f>
              <xm:sqref>AG63</xm:sqref>
            </x14:sparkline>
            <x14:sparkline>
              <xm:f>'Detalle Mensual2015.2014'!T64:Y64</xm:f>
              <xm:sqref>AG64</xm:sqref>
            </x14:sparkline>
            <x14:sparkline>
              <xm:f>'Detalle Mensual2015.2014'!T65:Y65</xm:f>
              <xm:sqref>AG65</xm:sqref>
            </x14:sparkline>
            <x14:sparkline>
              <xm:f>'Detalle Mensual2015.2014'!T66:Y66</xm:f>
              <xm:sqref>AG66</xm:sqref>
            </x14:sparkline>
            <x14:sparkline>
              <xm:f>'Detalle Mensual2015.2014'!T67:Y67</xm:f>
              <xm:sqref>AG67</xm:sqref>
            </x14:sparkline>
            <x14:sparkline>
              <xm:f>'Detalle Mensual2015.2014'!T68:Y68</xm:f>
              <xm:sqref>AG68</xm:sqref>
            </x14:sparkline>
            <x14:sparkline>
              <xm:f>'Detalle Mensual2015.2014'!T69:Y69</xm:f>
              <xm:sqref>AG69</xm:sqref>
            </x14:sparkline>
          </x14:sparklines>
        </x14:sparklineGroup>
        <x14:sparklineGroup manualMax="0" manualMin="0" displayEmptyCellsAs="gap" markers="1" xr2:uid="{AA14A4D5-80A3-46FA-A652-3F97501A8CA6}">
          <x14:colorSeries theme="6" tint="-0.249977111117893"/>
          <x14:colorNegative theme="9"/>
          <x14:colorAxis rgb="FF000000"/>
          <x14:colorMarkers theme="0" tint="-0.499984740745262"/>
          <x14:colorFirst theme="8" tint="0.39997558519241921"/>
          <x14:colorLast theme="8" tint="0.39997558519241921"/>
          <x14:colorHigh theme="8"/>
          <x14:colorLow theme="8"/>
          <x14:sparklines>
            <x14:sparkline>
              <xm:f>'Detalle Mensual2015.2014'!T41:AE41</xm:f>
              <xm:sqref>AG41</xm:sqref>
            </x14:sparkline>
          </x14:sparklines>
        </x14:sparklineGroup>
        <x14:sparklineGroup manualMax="0" manualMin="0" displayEmptyCellsAs="gap" markers="1" xr2:uid="{DBDFE1CA-DE48-4D9C-B375-4B75F71CC8AB}">
          <x14:colorSeries theme="6" tint="-0.249977111117893"/>
          <x14:colorNegative theme="9"/>
          <x14:colorAxis rgb="FF000000"/>
          <x14:colorMarkers theme="0" tint="-0.499984740745262"/>
          <x14:colorFirst theme="8" tint="0.39997558519241921"/>
          <x14:colorLast theme="8" tint="0.39997558519241921"/>
          <x14:colorHigh theme="8"/>
          <x14:colorLow theme="8"/>
          <x14:sparklines>
            <x14:sparkline>
              <xm:f>'Detalle Mensual2015.2014'!E41:P41</xm:f>
              <xm:sqref>R41</xm:sqref>
            </x14:sparkline>
            <x14:sparkline>
              <xm:f>'Detalle Mensual2015.2014'!E42:P42</xm:f>
              <xm:sqref>R42</xm:sqref>
            </x14:sparkline>
            <x14:sparkline>
              <xm:f>'Detalle Mensual2015.2014'!E43:P43</xm:f>
              <xm:sqref>R43</xm:sqref>
            </x14:sparkline>
          </x14:sparklines>
        </x14:sparklineGroup>
        <x14:sparklineGroup manualMax="0" manualMin="0" displayEmptyCellsAs="gap" markers="1" xr2:uid="{B3AAE663-0914-4336-99C9-57C660054D4F}">
          <x14:colorSeries theme="8" tint="-0.499984740745262"/>
          <x14:colorNegative theme="9"/>
          <x14:colorAxis rgb="FF000000"/>
          <x14:colorMarkers theme="8" tint="-0.499984740745262"/>
          <x14:colorFirst theme="8" tint="0.39997558519241921"/>
          <x14:colorLast theme="8" tint="0.39997558519241921"/>
          <x14:colorHigh theme="8"/>
          <x14:colorLow theme="8"/>
          <x14:sparklines>
            <x14:sparkline>
              <xm:f>'Detalle Mensual2015.2014'!T105:AE105</xm:f>
              <xm:sqref>AG105</xm:sqref>
            </x14:sparkline>
          </x14:sparklines>
        </x14:sparklineGroup>
        <x14:sparklineGroup manualMax="0" manualMin="0" displayEmptyCellsAs="gap" markers="1" xr2:uid="{389FF82B-AFD3-44D1-9528-F4A40D1B9EE1}">
          <x14:colorSeries theme="8" tint="-0.499984740745262"/>
          <x14:colorNegative theme="9"/>
          <x14:colorAxis rgb="FF000000"/>
          <x14:colorMarkers theme="8" tint="-0.499984740745262"/>
          <x14:colorFirst theme="8" tint="0.39997558519241921"/>
          <x14:colorLast theme="8" tint="0.39997558519241921"/>
          <x14:colorHigh theme="8"/>
          <x14:colorLow theme="8"/>
          <x14:sparklines>
            <x14:sparkline>
              <xm:f>'Detalle Mensual2015.2014'!T135:AE135</xm:f>
              <xm:sqref>AG135</xm:sqref>
            </x14:sparkline>
            <x14:sparkline>
              <xm:f>'Detalle Mensual2015.2014'!T136:AE136</xm:f>
              <xm:sqref>AG136</xm:sqref>
            </x14:sparkline>
            <x14:sparkline>
              <xm:f>'Detalle Mensual2015.2014'!T137:AE137</xm:f>
              <xm:sqref>AG137</xm:sqref>
            </x14:sparkline>
            <x14:sparkline>
              <xm:f>'Detalle Mensual2015.2014'!T138:AE138</xm:f>
              <xm:sqref>AG138</xm:sqref>
            </x14:sparkline>
            <x14:sparkline>
              <xm:f>'Detalle Mensual2015.2014'!T139:AE139</xm:f>
              <xm:sqref>AG139</xm:sqref>
            </x14:sparkline>
            <x14:sparkline>
              <xm:f>'Detalle Mensual2015.2014'!T140:AE140</xm:f>
              <xm:sqref>AG140</xm:sqref>
            </x14:sparkline>
          </x14:sparklines>
        </x14:sparklineGroup>
        <x14:sparklineGroup manualMax="0" manualMin="0" displayEmptyCellsAs="gap" markers="1" xr2:uid="{56739241-2706-4686-9F9F-8AEC986EE43A}">
          <x14:colorSeries theme="8" tint="-0.499984740745262"/>
          <x14:colorNegative theme="9"/>
          <x14:colorAxis rgb="FF000000"/>
          <x14:colorMarkers theme="8" tint="-0.499984740745262"/>
          <x14:colorFirst theme="8" tint="0.39997558519241921"/>
          <x14:colorLast theme="8" tint="0.39997558519241921"/>
          <x14:colorHigh theme="8"/>
          <x14:colorLow theme="8"/>
          <x14:sparklines>
            <x14:sparkline>
              <xm:f>'Detalle Mensual2015.2014'!T149:AE149</xm:f>
              <xm:sqref>AG149</xm:sqref>
            </x14:sparkline>
            <x14:sparkline>
              <xm:f>'Detalle Mensual2015.2014'!T150:AE150</xm:f>
              <xm:sqref>AG150</xm:sqref>
            </x14:sparkline>
            <x14:sparkline>
              <xm:f>'Detalle Mensual2015.2014'!T151:AE151</xm:f>
              <xm:sqref>AG151</xm:sqref>
            </x14:sparkline>
            <x14:sparkline>
              <xm:f>'Detalle Mensual2015.2014'!T152:AE152</xm:f>
              <xm:sqref>AG152</xm:sqref>
            </x14:sparkline>
          </x14:sparklines>
        </x14:sparklineGroup>
        <x14:sparklineGroup manualMax="0" manualMin="0" displayEmptyCellsAs="gap" markers="1" xr2:uid="{DD99890C-79DC-4740-8A87-21ADF195AD9D}">
          <x14:colorSeries theme="8" tint="-0.499984740745262"/>
          <x14:colorNegative theme="9"/>
          <x14:colorAxis rgb="FF000000"/>
          <x14:colorMarkers theme="8" tint="-0.499984740745262"/>
          <x14:colorFirst theme="8" tint="0.39997558519241921"/>
          <x14:colorLast theme="8" tint="0.39997558519241921"/>
          <x14:colorHigh theme="8"/>
          <x14:colorLow theme="8"/>
          <x14:sparklines>
            <x14:sparkline>
              <xm:f>'Detalle Mensual2015.2014'!T99:AE99</xm:f>
              <xm:sqref>AG99</xm:sqref>
            </x14:sparkline>
            <x14:sparkline>
              <xm:f>'Detalle Mensual2015.2014'!T100:AE100</xm:f>
              <xm:sqref>AG100</xm:sqref>
            </x14:sparkline>
            <x14:sparkline>
              <xm:f>'Detalle Mensual2015.2014'!T101:AE101</xm:f>
              <xm:sqref>AG101</xm:sqref>
            </x14:sparkline>
            <x14:sparkline>
              <xm:f>'Detalle Mensual2015.2014'!T102:AE102</xm:f>
              <xm:sqref>AG102</xm:sqref>
            </x14:sparkline>
          </x14:sparklines>
        </x14:sparklineGroup>
        <x14:sparklineGroup manualMax="0" manualMin="0" displayEmptyCellsAs="gap" markers="1" xr2:uid="{A38E225D-FF43-45BC-ACD5-118C6E34FC2B}">
          <x14:colorSeries theme="8" tint="0.39997558519241921"/>
          <x14:colorNegative theme="9"/>
          <x14:colorAxis rgb="FF000000"/>
          <x14:colorMarkers theme="8" tint="0.39997558519241921"/>
          <x14:colorFirst theme="8" tint="0.39997558519241921"/>
          <x14:colorLast theme="8" tint="0.39997558519241921"/>
          <x14:colorHigh theme="8"/>
          <x14:colorLow theme="8"/>
          <x14:sparklines>
            <x14:sparkline>
              <xm:f>'Detalle Mensual2015.2014'!E106:O106</xm:f>
              <xm:sqref>R106</xm:sqref>
            </x14:sparkline>
            <x14:sparkline>
              <xm:f>'Detalle Mensual2015.2014'!E107:O107</xm:f>
              <xm:sqref>R107</xm:sqref>
            </x14:sparkline>
            <x14:sparkline>
              <xm:f>'Detalle Mensual2015.2014'!E108:O108</xm:f>
              <xm:sqref>R108</xm:sqref>
            </x14:sparkline>
            <x14:sparkline>
              <xm:f>'Detalle Mensual2015.2014'!E109:O109</xm:f>
              <xm:sqref>R109</xm:sqref>
            </x14:sparkline>
          </x14:sparklines>
        </x14:sparklineGroup>
        <x14:sparklineGroup manualMax="0" manualMin="0" displayEmptyCellsAs="gap" markers="1" xr2:uid="{A2642158-4D00-48F0-A191-72328C7F1FF6}">
          <x14:colorSeries theme="8" tint="-0.499984740745262"/>
          <x14:colorNegative theme="9"/>
          <x14:colorAxis rgb="FF000000"/>
          <x14:colorMarkers theme="8" tint="-0.499984740745262"/>
          <x14:colorFirst theme="8" tint="0.39997558519241921"/>
          <x14:colorLast theme="8" tint="0.39997558519241921"/>
          <x14:colorHigh theme="8"/>
          <x14:colorLow theme="8"/>
          <x14:sparklines>
            <x14:sparkline>
              <xm:f>'Detalle Mensual2015.2014'!T106:X106</xm:f>
              <xm:sqref>AG106</xm:sqref>
            </x14:sparkline>
            <x14:sparkline>
              <xm:f>'Detalle Mensual2015.2014'!T107:X107</xm:f>
              <xm:sqref>AG107</xm:sqref>
            </x14:sparkline>
            <x14:sparkline>
              <xm:f>'Detalle Mensual2015.2014'!T108:X108</xm:f>
              <xm:sqref>AG108</xm:sqref>
            </x14:sparkline>
            <x14:sparkline>
              <xm:f>'Detalle Mensual2015.2014'!T109:X109</xm:f>
              <xm:sqref>AG109</xm:sqref>
            </x14:sparkline>
            <x14:sparkline>
              <xm:f>'Detalle Mensual2015.2014'!T110:X110</xm:f>
              <xm:sqref>AG110</xm:sqref>
            </x14:sparkline>
          </x14:sparklines>
        </x14:sparklineGroup>
        <x14:sparklineGroup manualMax="0" manualMin="0" displayEmptyCellsAs="gap" markers="1" xr2:uid="{60DC0C10-C580-46BB-B762-5FB85D2ECB14}">
          <x14:colorSeries theme="8" tint="0.39997558519241921"/>
          <x14:colorNegative theme="9"/>
          <x14:colorAxis rgb="FF000000"/>
          <x14:colorMarkers theme="8" tint="0.39997558519241921"/>
          <x14:colorFirst theme="8" tint="0.39997558519241921"/>
          <x14:colorLast theme="8" tint="0.39997558519241921"/>
          <x14:colorHigh theme="8"/>
          <x14:colorLow theme="8"/>
          <x14:sparklines>
            <x14:sparkline>
              <xm:f>'Detalle Mensual2015.2014'!E100:O100</xm:f>
              <xm:sqref>R100</xm:sqref>
            </x14:sparkline>
            <x14:sparkline>
              <xm:f>'Detalle Mensual2015.2014'!E101:O101</xm:f>
              <xm:sqref>R101</xm:sqref>
            </x14:sparkline>
            <x14:sparkline>
              <xm:f>'Detalle Mensual2015.2014'!E102:O102</xm:f>
              <xm:sqref>R102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05812-5ACC-4CE5-BA7F-A66ACECD856F}">
  <dimension ref="C1:AZ165"/>
  <sheetViews>
    <sheetView showGridLines="0" view="pageBreakPreview" topLeftCell="A3" zoomScaleNormal="100" zoomScaleSheetLayoutView="100" workbookViewId="0">
      <pane xSplit="3" ySplit="20" topLeftCell="D149" activePane="bottomRight" state="frozen"/>
      <selection activeCell="Z630" sqref="Z630"/>
      <selection pane="topRight" activeCell="Z630" sqref="Z630"/>
      <selection pane="bottomLeft" activeCell="Z630" sqref="Z630"/>
      <selection pane="bottomRight" activeCell="AV128" sqref="AV128"/>
    </sheetView>
  </sheetViews>
  <sheetFormatPr baseColWidth="10" defaultRowHeight="15"/>
  <cols>
    <col min="1" max="1" width="1" style="79" customWidth="1"/>
    <col min="2" max="2" width="1.5703125" style="79" customWidth="1"/>
    <col min="3" max="3" width="44.7109375" style="79" customWidth="1"/>
    <col min="4" max="4" width="17.28515625" style="81" hidden="1" customWidth="1"/>
    <col min="5" max="5" width="11" style="79" customWidth="1"/>
    <col min="6" max="10" width="8.42578125" style="79" customWidth="1"/>
    <col min="11" max="11" width="7.7109375" style="79" customWidth="1"/>
    <col min="12" max="12" width="8.5703125" style="79" customWidth="1"/>
    <col min="13" max="13" width="10.42578125" style="79" hidden="1" customWidth="1"/>
    <col min="14" max="14" width="8.5703125" style="79" hidden="1" customWidth="1"/>
    <col min="15" max="15" width="10" style="79" hidden="1" customWidth="1"/>
    <col min="16" max="16" width="9.85546875" style="79" hidden="1" customWidth="1"/>
    <col min="17" max="17" width="0.85546875" style="80" customWidth="1"/>
    <col min="18" max="18" width="10.42578125" style="79" hidden="1" customWidth="1"/>
    <col min="19" max="19" width="0.42578125" style="79" hidden="1" customWidth="1"/>
    <col min="20" max="24" width="8.42578125" style="80" hidden="1" customWidth="1"/>
    <col min="25" max="27" width="7.85546875" style="79" hidden="1" customWidth="1"/>
    <col min="28" max="28" width="10.28515625" style="79" hidden="1" customWidth="1"/>
    <col min="29" max="31" width="9.42578125" style="79" hidden="1" customWidth="1"/>
    <col min="32" max="32" width="1.7109375" style="79" hidden="1" customWidth="1"/>
    <col min="33" max="33" width="10.28515625" style="79" hidden="1" customWidth="1"/>
    <col min="34" max="34" width="0.42578125" style="79" hidden="1" customWidth="1"/>
    <col min="35" max="35" width="5.7109375" style="79" hidden="1" customWidth="1"/>
    <col min="36" max="36" width="6" style="79" hidden="1" customWidth="1"/>
    <col min="37" max="37" width="6.42578125" style="79" hidden="1" customWidth="1"/>
    <col min="38" max="38" width="6.28515625" style="79" hidden="1" customWidth="1"/>
    <col min="39" max="39" width="5.85546875" style="79" hidden="1" customWidth="1"/>
    <col min="40" max="40" width="5.7109375" style="79" hidden="1" customWidth="1"/>
    <col min="41" max="42" width="5.5703125" style="79" hidden="1" customWidth="1"/>
    <col min="43" max="43" width="6.5703125" style="79" hidden="1" customWidth="1"/>
    <col min="44" max="45" width="5.5703125" style="79" hidden="1" customWidth="1"/>
    <col min="46" max="46" width="6.28515625" style="79" hidden="1" customWidth="1"/>
    <col min="47" max="47" width="2.140625" style="79" customWidth="1"/>
    <col min="48" max="48" width="20.85546875" style="240" customWidth="1"/>
    <col min="49" max="49" width="11" style="80" hidden="1" customWidth="1"/>
    <col min="50" max="50" width="5.42578125" style="79" hidden="1" customWidth="1"/>
    <col min="51" max="51" width="11.42578125" style="79"/>
    <col min="52" max="52" width="11.42578125" style="81"/>
    <col min="53" max="16384" width="11.42578125" style="79"/>
  </cols>
  <sheetData>
    <row r="1" spans="3:52" hidden="1"/>
    <row r="2" spans="3:52" s="86" customFormat="1" ht="11.25" hidden="1">
      <c r="C2" s="82"/>
      <c r="D2" s="92"/>
      <c r="E2" s="83"/>
      <c r="F2" s="84"/>
      <c r="G2" s="84"/>
      <c r="H2" s="85"/>
      <c r="I2" s="84"/>
      <c r="L2" s="84"/>
      <c r="M2" s="84"/>
      <c r="N2" s="87"/>
      <c r="O2" s="88"/>
      <c r="P2" s="88"/>
      <c r="Q2" s="89"/>
      <c r="R2" s="90"/>
      <c r="S2" s="90"/>
      <c r="T2" s="239"/>
      <c r="U2" s="239"/>
      <c r="V2" s="239"/>
      <c r="W2" s="239"/>
      <c r="X2" s="239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V2" s="241"/>
      <c r="AW2" s="241"/>
      <c r="AZ2" s="14"/>
    </row>
    <row r="3" spans="3:52" s="86" customFormat="1" ht="12.75" customHeight="1">
      <c r="C3" s="93"/>
      <c r="D3" s="93"/>
      <c r="E3" s="94"/>
      <c r="F3" s="95"/>
      <c r="G3" s="95"/>
      <c r="H3" s="96"/>
      <c r="I3" s="95"/>
      <c r="J3" s="97"/>
      <c r="K3" s="97"/>
      <c r="L3" s="95"/>
      <c r="M3" s="95"/>
      <c r="N3" s="98"/>
      <c r="O3" s="99"/>
      <c r="P3" s="99"/>
      <c r="Q3" s="100"/>
      <c r="R3" s="97"/>
      <c r="S3" s="97"/>
      <c r="T3" s="153"/>
      <c r="U3" s="153"/>
      <c r="V3" s="153"/>
      <c r="W3" s="153"/>
      <c r="X3" s="153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97"/>
      <c r="AV3" s="153"/>
      <c r="AW3" s="153"/>
      <c r="AX3" s="97"/>
      <c r="AZ3" s="14"/>
    </row>
    <row r="4" spans="3:52" s="86" customFormat="1" ht="11.25">
      <c r="C4" s="102"/>
      <c r="D4" s="92"/>
      <c r="E4" s="103"/>
      <c r="F4" s="104"/>
      <c r="G4" s="104"/>
      <c r="H4" s="105"/>
      <c r="I4" s="104"/>
      <c r="J4" s="90"/>
      <c r="K4" s="90"/>
      <c r="L4" s="104"/>
      <c r="M4" s="104"/>
      <c r="N4" s="106"/>
      <c r="O4" s="88"/>
      <c r="P4" s="88"/>
      <c r="Q4" s="89"/>
      <c r="R4" s="90"/>
      <c r="S4" s="90"/>
      <c r="T4" s="239"/>
      <c r="U4" s="239"/>
      <c r="V4" s="239"/>
      <c r="W4" s="239"/>
      <c r="X4" s="239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V4" s="241"/>
      <c r="AW4" s="241"/>
      <c r="AZ4" s="14"/>
    </row>
    <row r="5" spans="3:52" s="86" customFormat="1" ht="9" customHeight="1">
      <c r="C5" s="102"/>
      <c r="D5" s="92"/>
      <c r="E5" s="103"/>
      <c r="F5" s="104"/>
      <c r="G5" s="104"/>
      <c r="H5" s="105"/>
      <c r="I5" s="104"/>
      <c r="J5" s="90"/>
      <c r="K5" s="90"/>
      <c r="L5" s="104"/>
      <c r="M5" s="104"/>
      <c r="N5" s="106"/>
      <c r="O5" s="88"/>
      <c r="P5" s="88"/>
      <c r="Q5" s="89"/>
      <c r="R5" s="90"/>
      <c r="S5" s="90"/>
      <c r="T5" s="239"/>
      <c r="U5" s="239"/>
      <c r="V5" s="239"/>
      <c r="W5" s="239"/>
      <c r="X5" s="239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V5" s="241"/>
      <c r="AW5" s="241"/>
      <c r="AZ5" s="14"/>
    </row>
    <row r="6" spans="3:52" s="86" customFormat="1" ht="11.25" hidden="1">
      <c r="C6" s="102"/>
      <c r="D6" s="92"/>
      <c r="E6" s="103"/>
      <c r="F6" s="104"/>
      <c r="G6" s="104"/>
      <c r="H6" s="105"/>
      <c r="I6" s="104"/>
      <c r="J6" s="90"/>
      <c r="K6" s="90"/>
      <c r="L6" s="104"/>
      <c r="M6" s="104"/>
      <c r="N6" s="106"/>
      <c r="O6" s="88"/>
      <c r="P6" s="88"/>
      <c r="Q6" s="89"/>
      <c r="R6" s="90"/>
      <c r="S6" s="90"/>
      <c r="T6" s="239"/>
      <c r="U6" s="239"/>
      <c r="V6" s="239"/>
      <c r="W6" s="239"/>
      <c r="X6" s="239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V6" s="241"/>
      <c r="AW6" s="241"/>
      <c r="AZ6" s="14"/>
    </row>
    <row r="7" spans="3:52" s="86" customFormat="1" ht="11.25" hidden="1">
      <c r="C7" s="102"/>
      <c r="D7" s="92"/>
      <c r="E7" s="103"/>
      <c r="F7" s="104"/>
      <c r="G7" s="104"/>
      <c r="H7" s="105"/>
      <c r="I7" s="104"/>
      <c r="J7" s="90"/>
      <c r="K7" s="90"/>
      <c r="L7" s="104"/>
      <c r="M7" s="104"/>
      <c r="N7" s="106"/>
      <c r="O7" s="88"/>
      <c r="P7" s="88"/>
      <c r="Q7" s="89"/>
      <c r="R7" s="90"/>
      <c r="S7" s="90"/>
      <c r="T7" s="239"/>
      <c r="U7" s="239"/>
      <c r="V7" s="239"/>
      <c r="W7" s="239"/>
      <c r="X7" s="239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V7" s="241"/>
      <c r="AW7" s="241"/>
      <c r="AZ7" s="14"/>
    </row>
    <row r="8" spans="3:52" s="86" customFormat="1" ht="39" customHeight="1">
      <c r="C8" s="102"/>
      <c r="D8" s="92"/>
      <c r="E8" s="446" t="s">
        <v>122</v>
      </c>
      <c r="F8" s="447"/>
      <c r="G8" s="447"/>
      <c r="H8" s="447"/>
      <c r="I8" s="447"/>
      <c r="J8" s="447"/>
      <c r="K8" s="447"/>
      <c r="L8" s="447"/>
      <c r="M8" s="447"/>
      <c r="N8" s="447"/>
      <c r="O8" s="447"/>
      <c r="P8" s="447"/>
      <c r="Q8" s="447"/>
      <c r="R8" s="447"/>
      <c r="S8" s="447"/>
      <c r="T8" s="447"/>
      <c r="U8" s="447"/>
      <c r="V8" s="447"/>
      <c r="W8" s="447"/>
      <c r="X8" s="447"/>
      <c r="Y8" s="447"/>
      <c r="Z8" s="447"/>
      <c r="AA8" s="447"/>
      <c r="AB8" s="447"/>
      <c r="AC8" s="447"/>
      <c r="AD8" s="447"/>
      <c r="AE8" s="447"/>
      <c r="AF8" s="447"/>
      <c r="AG8" s="447"/>
      <c r="AH8" s="447"/>
      <c r="AI8" s="447"/>
      <c r="AJ8" s="447"/>
      <c r="AK8" s="447"/>
      <c r="AL8" s="447"/>
      <c r="AM8" s="447"/>
      <c r="AN8" s="447"/>
      <c r="AO8" s="108"/>
      <c r="AP8" s="108"/>
      <c r="AQ8" s="108"/>
      <c r="AR8" s="108"/>
      <c r="AS8" s="108"/>
      <c r="AT8" s="108"/>
      <c r="AU8" s="108"/>
      <c r="AV8" s="108"/>
      <c r="AW8" s="241"/>
      <c r="AZ8" s="14"/>
    </row>
    <row r="9" spans="3:52" s="86" customFormat="1" ht="15.75" customHeight="1">
      <c r="C9" s="90"/>
      <c r="D9" s="226"/>
      <c r="E9" s="442" t="str">
        <f>'[17]WEB Español'!C9</f>
        <v xml:space="preserve">Actualizado al 14 de Noviembre de 2017                                             </v>
      </c>
      <c r="F9" s="442"/>
      <c r="G9" s="442"/>
      <c r="H9" s="442"/>
      <c r="I9" s="442"/>
      <c r="J9" s="442"/>
      <c r="K9" s="442"/>
      <c r="L9" s="442"/>
      <c r="M9" s="442"/>
      <c r="N9" s="442"/>
      <c r="O9" s="442"/>
      <c r="P9" s="442"/>
      <c r="Q9" s="442"/>
      <c r="R9" s="442"/>
      <c r="S9" s="442"/>
      <c r="T9" s="442"/>
      <c r="U9" s="442"/>
      <c r="V9" s="442"/>
      <c r="W9" s="109"/>
      <c r="X9" s="109"/>
      <c r="Y9" s="442" t="str">
        <f>'[17]WEB Español'!E9</f>
        <v>Información al mes de Agosto 2017</v>
      </c>
      <c r="Z9" s="442"/>
      <c r="AA9" s="442"/>
      <c r="AB9" s="442"/>
      <c r="AC9" s="442"/>
      <c r="AD9" s="442"/>
      <c r="AE9" s="442"/>
      <c r="AF9" s="442"/>
      <c r="AG9" s="442"/>
      <c r="AH9" s="442"/>
      <c r="AI9" s="442"/>
      <c r="AJ9" s="442"/>
      <c r="AK9" s="442"/>
      <c r="AL9" s="442"/>
      <c r="AM9" s="442"/>
      <c r="AN9" s="442"/>
      <c r="AO9" s="442"/>
      <c r="AP9" s="442"/>
      <c r="AQ9" s="442"/>
      <c r="AR9" s="442"/>
      <c r="AS9" s="442"/>
      <c r="AT9" s="442"/>
      <c r="AU9" s="442"/>
      <c r="AV9" s="442"/>
      <c r="AW9" s="442"/>
      <c r="AX9" s="442"/>
      <c r="AY9" s="108"/>
      <c r="AZ9" s="14"/>
    </row>
    <row r="10" spans="3:52" s="86" customFormat="1" ht="12.75" customHeight="1" thickBot="1">
      <c r="C10" s="110"/>
      <c r="D10" s="225"/>
      <c r="E10" s="443"/>
      <c r="F10" s="443"/>
      <c r="G10" s="443"/>
      <c r="H10" s="443"/>
      <c r="I10" s="443"/>
      <c r="J10" s="443"/>
      <c r="K10" s="443"/>
      <c r="L10" s="443"/>
      <c r="M10" s="443"/>
      <c r="N10" s="443"/>
      <c r="O10" s="443"/>
      <c r="P10" s="443"/>
      <c r="Q10" s="443"/>
      <c r="R10" s="443"/>
      <c r="S10" s="443"/>
      <c r="T10" s="443"/>
      <c r="U10" s="443"/>
      <c r="V10" s="443"/>
      <c r="W10" s="111"/>
      <c r="X10" s="111"/>
      <c r="Y10" s="443"/>
      <c r="Z10" s="443"/>
      <c r="AA10" s="443"/>
      <c r="AB10" s="443"/>
      <c r="AC10" s="443"/>
      <c r="AD10" s="443"/>
      <c r="AE10" s="443"/>
      <c r="AF10" s="443"/>
      <c r="AG10" s="443"/>
      <c r="AH10" s="443"/>
      <c r="AI10" s="443"/>
      <c r="AJ10" s="443"/>
      <c r="AK10" s="443"/>
      <c r="AL10" s="443"/>
      <c r="AM10" s="443"/>
      <c r="AN10" s="443"/>
      <c r="AO10" s="443"/>
      <c r="AP10" s="443"/>
      <c r="AQ10" s="443"/>
      <c r="AR10" s="443"/>
      <c r="AS10" s="443"/>
      <c r="AT10" s="443"/>
      <c r="AU10" s="443"/>
      <c r="AV10" s="443"/>
      <c r="AW10" s="443"/>
      <c r="AX10" s="443"/>
      <c r="AY10" s="112"/>
      <c r="AZ10" s="14"/>
    </row>
    <row r="11" spans="3:52" s="86" customFormat="1" ht="11.25">
      <c r="C11" s="82"/>
      <c r="D11" s="82"/>
      <c r="E11" s="82"/>
      <c r="F11" s="84"/>
      <c r="G11" s="84"/>
      <c r="H11" s="85"/>
      <c r="I11" s="84"/>
      <c r="L11" s="84"/>
      <c r="M11" s="84"/>
      <c r="N11" s="87"/>
      <c r="O11" s="88"/>
      <c r="P11" s="88"/>
      <c r="Q11" s="89"/>
      <c r="R11" s="90"/>
      <c r="S11" s="90"/>
      <c r="T11" s="239"/>
      <c r="U11" s="239"/>
      <c r="V11" s="239"/>
      <c r="W11" s="239"/>
      <c r="X11" s="239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V11" s="241"/>
      <c r="AW11" s="241"/>
      <c r="AZ11" s="14"/>
    </row>
    <row r="12" spans="3:52" s="86" customFormat="1" ht="15.75" hidden="1" customHeight="1">
      <c r="C12" s="113"/>
      <c r="D12" s="114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4"/>
    </row>
    <row r="13" spans="3:52" ht="6" customHeight="1" thickBot="1">
      <c r="Q13" s="79"/>
    </row>
    <row r="14" spans="3:52" ht="15.75" customHeight="1">
      <c r="C14" s="249"/>
      <c r="D14" s="257"/>
      <c r="E14" s="250">
        <v>2015</v>
      </c>
      <c r="F14" s="250"/>
      <c r="G14" s="250"/>
      <c r="H14" s="250"/>
      <c r="I14" s="250"/>
      <c r="J14" s="250"/>
      <c r="K14" s="250"/>
      <c r="L14" s="250"/>
      <c r="M14" s="251"/>
      <c r="N14" s="251"/>
      <c r="O14" s="251"/>
      <c r="P14" s="251"/>
      <c r="Q14" s="206"/>
      <c r="R14" s="257">
        <f>E14</f>
        <v>2015</v>
      </c>
      <c r="S14" s="115"/>
      <c r="T14" s="116">
        <v>2017</v>
      </c>
      <c r="U14" s="117"/>
      <c r="V14" s="117"/>
      <c r="W14" s="117"/>
      <c r="X14" s="117"/>
      <c r="Y14" s="118"/>
      <c r="Z14" s="118"/>
      <c r="AA14" s="118"/>
      <c r="AB14" s="118"/>
      <c r="AC14" s="118"/>
      <c r="AD14" s="118"/>
      <c r="AE14" s="119"/>
      <c r="AF14" s="115"/>
      <c r="AG14" s="120">
        <f>T14</f>
        <v>2017</v>
      </c>
      <c r="AH14" s="115"/>
      <c r="AI14" s="448" t="s">
        <v>0</v>
      </c>
      <c r="AJ14" s="449"/>
      <c r="AK14" s="449"/>
      <c r="AL14" s="449"/>
      <c r="AM14" s="449"/>
      <c r="AN14" s="449"/>
      <c r="AO14" s="449"/>
      <c r="AP14" s="449"/>
      <c r="AQ14" s="449"/>
      <c r="AR14" s="449"/>
      <c r="AS14" s="449"/>
      <c r="AT14" s="450"/>
      <c r="AU14" s="121"/>
      <c r="AV14" s="451" t="s">
        <v>276</v>
      </c>
      <c r="AW14" s="452"/>
      <c r="AX14" s="440" t="s">
        <v>0</v>
      </c>
    </row>
    <row r="15" spans="3:52" ht="10.5" customHeight="1">
      <c r="C15" s="252"/>
      <c r="D15" s="365"/>
      <c r="E15" s="248"/>
      <c r="F15" s="248"/>
      <c r="G15" s="248"/>
      <c r="H15" s="248"/>
      <c r="I15" s="248"/>
      <c r="J15" s="248"/>
      <c r="K15" s="248"/>
      <c r="L15" s="248"/>
      <c r="M15" s="253"/>
      <c r="N15" s="253"/>
      <c r="O15" s="253"/>
      <c r="P15" s="253"/>
      <c r="Q15" s="206"/>
      <c r="R15" s="258" t="s">
        <v>54</v>
      </c>
      <c r="S15" s="115"/>
      <c r="T15" s="122"/>
      <c r="U15" s="123"/>
      <c r="V15" s="123"/>
      <c r="W15" s="124"/>
      <c r="X15" s="124"/>
      <c r="Y15" s="124"/>
      <c r="Z15" s="124"/>
      <c r="AA15" s="124"/>
      <c r="AB15" s="124"/>
      <c r="AC15" s="124"/>
      <c r="AD15" s="124"/>
      <c r="AE15" s="125"/>
      <c r="AF15" s="115"/>
      <c r="AG15" s="24" t="str">
        <f>R15</f>
        <v>Tendencia</v>
      </c>
      <c r="AH15" s="115"/>
      <c r="AI15" s="122"/>
      <c r="AJ15" s="122"/>
      <c r="AK15" s="122"/>
      <c r="AL15" s="218"/>
      <c r="AM15" s="218"/>
      <c r="AN15" s="218"/>
      <c r="AO15" s="218"/>
      <c r="AP15" s="218"/>
      <c r="AQ15" s="218"/>
      <c r="AR15" s="218"/>
      <c r="AS15" s="218"/>
      <c r="AT15" s="218"/>
      <c r="AU15" s="121"/>
      <c r="AV15" s="126"/>
      <c r="AW15" s="127"/>
      <c r="AX15" s="441"/>
    </row>
    <row r="16" spans="3:52" ht="12.75" customHeight="1" thickBot="1">
      <c r="C16" s="254" t="s">
        <v>3</v>
      </c>
      <c r="D16" s="366" t="s">
        <v>119</v>
      </c>
      <c r="E16" s="255" t="s">
        <v>4</v>
      </c>
      <c r="F16" s="255" t="s">
        <v>5</v>
      </c>
      <c r="G16" s="255" t="s">
        <v>6</v>
      </c>
      <c r="H16" s="255" t="s">
        <v>7</v>
      </c>
      <c r="I16" s="255" t="s">
        <v>8</v>
      </c>
      <c r="J16" s="255" t="s">
        <v>9</v>
      </c>
      <c r="K16" s="255" t="s">
        <v>10</v>
      </c>
      <c r="L16" s="255" t="s">
        <v>11</v>
      </c>
      <c r="M16" s="256" t="s">
        <v>12</v>
      </c>
      <c r="N16" s="256" t="s">
        <v>13</v>
      </c>
      <c r="O16" s="256" t="s">
        <v>14</v>
      </c>
      <c r="P16" s="256" t="s">
        <v>15</v>
      </c>
      <c r="Q16" s="207" t="s">
        <v>15</v>
      </c>
      <c r="R16" s="259" t="s">
        <v>136</v>
      </c>
      <c r="S16" s="115"/>
      <c r="T16" s="128" t="s">
        <v>4</v>
      </c>
      <c r="U16" s="129" t="s">
        <v>5</v>
      </c>
      <c r="V16" s="129" t="s">
        <v>6</v>
      </c>
      <c r="W16" s="129" t="s">
        <v>7</v>
      </c>
      <c r="X16" s="129" t="s">
        <v>8</v>
      </c>
      <c r="Y16" s="129" t="s">
        <v>9</v>
      </c>
      <c r="Z16" s="129" t="s">
        <v>10</v>
      </c>
      <c r="AA16" s="129" t="s">
        <v>11</v>
      </c>
      <c r="AB16" s="129" t="s">
        <v>12</v>
      </c>
      <c r="AC16" s="129" t="s">
        <v>13</v>
      </c>
      <c r="AD16" s="129" t="s">
        <v>14</v>
      </c>
      <c r="AE16" s="129" t="s">
        <v>15</v>
      </c>
      <c r="AF16" s="115"/>
      <c r="AG16" s="224" t="str">
        <f>R16</f>
        <v>Absoluta</v>
      </c>
      <c r="AH16" s="115"/>
      <c r="AI16" s="219" t="s">
        <v>101</v>
      </c>
      <c r="AJ16" s="219" t="s">
        <v>102</v>
      </c>
      <c r="AK16" s="219" t="s">
        <v>103</v>
      </c>
      <c r="AL16" s="220" t="s">
        <v>104</v>
      </c>
      <c r="AM16" s="220" t="s">
        <v>105</v>
      </c>
      <c r="AN16" s="220" t="s">
        <v>106</v>
      </c>
      <c r="AO16" s="220" t="s">
        <v>107</v>
      </c>
      <c r="AP16" s="220" t="s">
        <v>108</v>
      </c>
      <c r="AQ16" s="220" t="s">
        <v>110</v>
      </c>
      <c r="AR16" s="220" t="s">
        <v>113</v>
      </c>
      <c r="AS16" s="220" t="s">
        <v>114</v>
      </c>
      <c r="AT16" s="220" t="s">
        <v>115</v>
      </c>
      <c r="AU16" s="121"/>
      <c r="AV16" s="221">
        <f>E14</f>
        <v>2015</v>
      </c>
      <c r="AW16" s="222">
        <f>T14</f>
        <v>2017</v>
      </c>
      <c r="AX16" s="441"/>
    </row>
    <row r="17" spans="3:52" ht="12.75" hidden="1" customHeight="1">
      <c r="C17" s="132"/>
      <c r="D17" s="367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50"/>
      <c r="R17" s="134"/>
      <c r="S17" s="86"/>
      <c r="T17" s="241"/>
      <c r="U17" s="241"/>
      <c r="V17" s="241"/>
      <c r="W17" s="241"/>
      <c r="X17" s="242"/>
      <c r="Y17" s="242"/>
      <c r="Z17" s="242"/>
      <c r="AA17" s="242"/>
      <c r="AB17" s="135"/>
      <c r="AC17" s="135"/>
      <c r="AD17" s="135"/>
      <c r="AE17" s="135"/>
      <c r="AF17" s="115"/>
      <c r="AG17" s="136"/>
      <c r="AH17" s="86"/>
      <c r="AI17" s="130"/>
      <c r="AJ17" s="130"/>
      <c r="AK17" s="130"/>
      <c r="AL17" s="131"/>
      <c r="AM17" s="131"/>
      <c r="AN17" s="131"/>
      <c r="AO17" s="131"/>
      <c r="AP17" s="131"/>
      <c r="AQ17" s="131"/>
      <c r="AR17" s="137"/>
      <c r="AS17" s="137"/>
      <c r="AT17" s="137"/>
      <c r="AU17" s="121"/>
      <c r="AV17" s="138"/>
      <c r="AW17" s="139"/>
      <c r="AX17" s="441"/>
    </row>
    <row r="18" spans="3:52" s="147" customFormat="1" ht="12.75" hidden="1" customHeight="1">
      <c r="C18" s="140"/>
      <c r="D18" s="368"/>
      <c r="E18" s="84" t="s">
        <v>101</v>
      </c>
      <c r="F18" s="84" t="s">
        <v>102</v>
      </c>
      <c r="G18" s="84" t="s">
        <v>103</v>
      </c>
      <c r="H18" s="84" t="s">
        <v>104</v>
      </c>
      <c r="I18" s="84" t="s">
        <v>105</v>
      </c>
      <c r="J18" s="84" t="s">
        <v>106</v>
      </c>
      <c r="K18" s="84" t="s">
        <v>107</v>
      </c>
      <c r="L18" s="84" t="s">
        <v>108</v>
      </c>
      <c r="M18" s="84" t="s">
        <v>123</v>
      </c>
      <c r="N18" s="84" t="s">
        <v>113</v>
      </c>
      <c r="O18" s="84" t="s">
        <v>114</v>
      </c>
      <c r="P18" s="84" t="s">
        <v>115</v>
      </c>
      <c r="Q18" s="150"/>
      <c r="R18" s="86"/>
      <c r="S18" s="86"/>
      <c r="T18" s="241" t="s">
        <v>101</v>
      </c>
      <c r="U18" s="241" t="s">
        <v>102</v>
      </c>
      <c r="V18" s="241" t="s">
        <v>103</v>
      </c>
      <c r="W18" s="241" t="s">
        <v>104</v>
      </c>
      <c r="X18" s="241" t="s">
        <v>105</v>
      </c>
      <c r="Y18" s="86" t="s">
        <v>106</v>
      </c>
      <c r="Z18" s="86" t="s">
        <v>107</v>
      </c>
      <c r="AA18" s="86" t="s">
        <v>108</v>
      </c>
      <c r="AB18" s="86" t="s">
        <v>123</v>
      </c>
      <c r="AC18" s="86" t="s">
        <v>113</v>
      </c>
      <c r="AD18" s="86" t="s">
        <v>114</v>
      </c>
      <c r="AE18" s="86" t="s">
        <v>115</v>
      </c>
      <c r="AF18" s="115"/>
      <c r="AG18" s="86"/>
      <c r="AH18" s="86"/>
      <c r="AI18" s="141"/>
      <c r="AJ18" s="141"/>
      <c r="AK18" s="141"/>
      <c r="AL18" s="142"/>
      <c r="AM18" s="142"/>
      <c r="AN18" s="142"/>
      <c r="AO18" s="142"/>
      <c r="AP18" s="142"/>
      <c r="AQ18" s="142"/>
      <c r="AR18" s="143"/>
      <c r="AS18" s="143"/>
      <c r="AT18" s="143"/>
      <c r="AU18" s="121"/>
      <c r="AV18" s="144"/>
      <c r="AW18" s="145"/>
      <c r="AX18" s="146"/>
      <c r="AZ18" s="81"/>
    </row>
    <row r="19" spans="3:52" ht="3.75" hidden="1" customHeight="1">
      <c r="C19" s="140"/>
      <c r="D19" s="373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150"/>
      <c r="R19" s="86"/>
      <c r="S19" s="86"/>
      <c r="T19" s="241"/>
      <c r="U19" s="241"/>
      <c r="V19" s="241"/>
      <c r="W19" s="241"/>
      <c r="X19" s="241"/>
      <c r="Y19" s="86"/>
      <c r="Z19" s="86"/>
      <c r="AA19" s="86"/>
      <c r="AB19" s="86"/>
      <c r="AC19" s="86"/>
      <c r="AD19" s="86"/>
      <c r="AE19" s="86"/>
      <c r="AF19" s="115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148"/>
    </row>
    <row r="20" spans="3:52" ht="12.75" hidden="1" customHeight="1">
      <c r="C20" s="236"/>
      <c r="D20" s="237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150"/>
      <c r="R20" s="239"/>
      <c r="S20" s="239"/>
      <c r="T20" s="238"/>
      <c r="U20" s="238"/>
      <c r="V20" s="238"/>
      <c r="W20" s="238"/>
      <c r="X20" s="238"/>
      <c r="Y20" s="239"/>
      <c r="Z20" s="239"/>
      <c r="AA20" s="239"/>
      <c r="AB20" s="239"/>
      <c r="AC20" s="239"/>
      <c r="AD20" s="239"/>
      <c r="AE20" s="239"/>
      <c r="AF20" s="115"/>
      <c r="AG20" s="239"/>
      <c r="AH20" s="23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21"/>
      <c r="AV20" s="238"/>
      <c r="AW20" s="238"/>
      <c r="AX20" s="240"/>
    </row>
    <row r="21" spans="3:52" ht="6" customHeight="1">
      <c r="C21" s="236"/>
      <c r="D21" s="237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150"/>
      <c r="R21" s="239"/>
      <c r="S21" s="239"/>
      <c r="T21" s="238"/>
      <c r="U21" s="238"/>
      <c r="V21" s="238"/>
      <c r="W21" s="238"/>
      <c r="X21" s="238"/>
      <c r="Y21" s="239"/>
      <c r="Z21" s="239"/>
      <c r="AA21" s="239"/>
      <c r="AB21" s="239"/>
      <c r="AC21" s="239"/>
      <c r="AD21" s="239"/>
      <c r="AE21" s="239"/>
      <c r="AF21" s="115"/>
      <c r="AG21" s="239"/>
      <c r="AH21" s="23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21"/>
      <c r="AV21" s="238"/>
      <c r="AW21" s="238"/>
      <c r="AX21" s="240"/>
    </row>
    <row r="22" spans="3:52" ht="6.75" customHeight="1">
      <c r="D22" s="37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150"/>
      <c r="R22" s="150"/>
      <c r="S22" s="86"/>
      <c r="T22" s="241"/>
      <c r="U22" s="241"/>
      <c r="V22" s="241"/>
      <c r="W22" s="241"/>
      <c r="X22" s="241"/>
      <c r="Y22" s="86"/>
      <c r="Z22" s="86"/>
      <c r="AA22" s="86"/>
      <c r="AB22" s="86"/>
      <c r="AC22" s="86"/>
      <c r="AD22" s="86"/>
      <c r="AE22" s="86"/>
      <c r="AF22" s="115"/>
      <c r="AG22" s="151"/>
      <c r="AH22" s="97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21"/>
      <c r="AV22" s="153"/>
      <c r="AW22" s="153"/>
      <c r="AX22" s="154"/>
    </row>
    <row r="23" spans="3:52" s="172" customFormat="1">
      <c r="C23" s="375" t="s">
        <v>34</v>
      </c>
      <c r="D23" s="227"/>
      <c r="E23" s="174"/>
      <c r="F23" s="174"/>
      <c r="G23" s="174"/>
      <c r="H23" s="174"/>
      <c r="I23" s="175"/>
      <c r="J23" s="175"/>
      <c r="K23" s="175"/>
      <c r="L23" s="175"/>
      <c r="M23" s="175"/>
      <c r="N23" s="175"/>
      <c r="O23" s="176"/>
      <c r="P23" s="176"/>
      <c r="Q23" s="150"/>
      <c r="R23" s="176"/>
      <c r="S23" s="176"/>
      <c r="T23" s="243"/>
      <c r="U23" s="243"/>
      <c r="V23" s="243"/>
      <c r="W23" s="243"/>
      <c r="X23" s="177"/>
      <c r="Y23" s="176"/>
      <c r="Z23" s="176"/>
      <c r="AA23" s="176"/>
      <c r="AB23" s="176"/>
      <c r="AC23" s="176"/>
      <c r="AD23" s="176"/>
      <c r="AE23" s="176"/>
      <c r="AF23" s="115"/>
      <c r="AG23" s="176"/>
      <c r="AH23" s="176"/>
      <c r="AI23" s="178"/>
      <c r="AJ23" s="178"/>
      <c r="AK23" s="178"/>
      <c r="AL23" s="178"/>
      <c r="AM23" s="178"/>
      <c r="AN23" s="178"/>
      <c r="AO23" s="178"/>
      <c r="AP23" s="178"/>
      <c r="AQ23" s="181"/>
      <c r="AR23" s="181"/>
      <c r="AS23" s="181"/>
      <c r="AT23" s="181"/>
      <c r="AU23" s="121"/>
      <c r="AV23" s="438" t="str">
        <f>AV14</f>
        <v>Acumulado Agosto</v>
      </c>
      <c r="AW23" s="439"/>
      <c r="AX23" s="292" t="str">
        <f>AX14</f>
        <v>Var %</v>
      </c>
      <c r="AZ23" s="173"/>
    </row>
    <row r="24" spans="3:52">
      <c r="C24" s="263" t="s">
        <v>35</v>
      </c>
      <c r="D24" s="376" t="s">
        <v>36</v>
      </c>
      <c r="E24" s="264">
        <f>INDEX([1]resumen!$B$5:$H$16,MATCH(E18,[1]resumen!$A$5:$A$16,0),MATCH($E$14,[1]resumen!$B$4:$H$4,0))</f>
        <v>1186</v>
      </c>
      <c r="F24" s="264">
        <f>INDEX([1]resumen!$B$5:$H$16,MATCH(F18,[1]resumen!$A$5:$A$16,0),MATCH($E$14,[1]resumen!$B$4:$H$4,0))</f>
        <v>1180</v>
      </c>
      <c r="G24" s="264">
        <f>INDEX([1]resumen!$B$5:$H$16,MATCH(G18,[1]resumen!$A$5:$A$16,0),MATCH($E$14,[1]resumen!$B$4:$H$4,0))</f>
        <v>1296</v>
      </c>
      <c r="H24" s="264">
        <f>INDEX([1]resumen!$B$5:$H$16,MATCH(H18,[1]resumen!$A$5:$A$16,0),MATCH($E$14,[1]resumen!$B$4:$H$4,0))</f>
        <v>1226</v>
      </c>
      <c r="I24" s="264">
        <f>INDEX([1]resumen!$B$5:$H$16,MATCH(I18,[1]resumen!$A$5:$A$16,0),MATCH($E$14,[1]resumen!$B$4:$H$4,0))</f>
        <v>1170</v>
      </c>
      <c r="J24" s="264">
        <f>INDEX([1]resumen!$B$5:$H$16,MATCH(J18,[1]resumen!$A$5:$A$16,0),MATCH($E$14,[1]resumen!$B$4:$H$4,0))</f>
        <v>1071</v>
      </c>
      <c r="K24" s="264">
        <f>INDEX([1]resumen!$B$5:$H$16,MATCH(K18,[1]resumen!$A$5:$A$16,0),MATCH($E$14,[1]resumen!$B$4:$H$4,0))</f>
        <v>1107</v>
      </c>
      <c r="L24" s="264">
        <f>INDEX([1]resumen!$B$5:$H$16,MATCH(L18,[1]resumen!$A$5:$A$16,0),MATCH($E$14,[1]resumen!$B$4:$H$4,0))</f>
        <v>1114</v>
      </c>
      <c r="M24" s="264">
        <f>INDEX([1]resumen!$B$5:$H$16,MATCH(M18,[1]resumen!$A$5:$A$16,0),MATCH($E$14,[1]resumen!$B$4:$H$4,0))</f>
        <v>1050</v>
      </c>
      <c r="N24" s="264">
        <f>INDEX([1]resumen!$B$5:$H$16,MATCH(N18,[1]resumen!$A$5:$A$16,0),MATCH($E$14,[1]resumen!$B$4:$H$4,0))</f>
        <v>1151</v>
      </c>
      <c r="O24" s="264">
        <f>INDEX([1]resumen!$B$5:$H$16,MATCH(O18,[1]resumen!$A$5:$A$16,0),MATCH($E$14,[1]resumen!$B$4:$H$4,0))</f>
        <v>1116</v>
      </c>
      <c r="P24" s="264">
        <f>INDEX([1]resumen!$B$5:$H$16,MATCH(P18,[1]resumen!$A$5:$A$16,0),MATCH($E$14,[1]resumen!$B$4:$H$4,0))</f>
        <v>1129</v>
      </c>
      <c r="Q24" s="150"/>
      <c r="R24" s="266"/>
      <c r="S24" s="267"/>
      <c r="T24" s="265">
        <f>INDEX([1]resumen!$B$5:$H$16,MATCH(T18,[1]resumen!$A$5:$A$16,0),MATCH($T$14,[1]resumen!$B$4:$H$4,0))</f>
        <v>1260</v>
      </c>
      <c r="U24" s="265">
        <f>INDEX([1]resumen!$B$5:$H$16,MATCH(U18,[1]resumen!$A$5:$A$16,0),MATCH($T$14,[1]resumen!$B$4:$H$4,0))</f>
        <v>1180</v>
      </c>
      <c r="V24" s="265">
        <f>INDEX([1]resumen!$B$5:$H$16,MATCH(V18,[1]resumen!$A$5:$A$16,0),MATCH($T$14,[1]resumen!$B$4:$H$4,0))</f>
        <v>1296</v>
      </c>
      <c r="W24" s="265">
        <f>INDEX([1]resumen!$B$5:$H$16,MATCH(W18,[1]resumen!$A$5:$A$16,0),MATCH($T$14,[1]resumen!$B$4:$H$4,0))</f>
        <v>1224</v>
      </c>
      <c r="X24" s="265">
        <f>INDEX([1]resumen!$B$5:$H$16,MATCH(X18,[1]resumen!$A$5:$A$16,0),MATCH($T$14,[1]resumen!$B$4:$H$4,0))</f>
        <v>1123</v>
      </c>
      <c r="Y24" s="265">
        <f>INDEX([1]resumen!$B$5:$H$16,MATCH(Y18,[1]resumen!$A$5:$A$16,0),MATCH($T$14,[1]resumen!$B$4:$H$4,0))</f>
        <v>985</v>
      </c>
      <c r="Z24" s="265">
        <f>INDEX([1]resumen!$B$5:$H$16,MATCH(Z18,[1]resumen!$A$5:$A$16,0),MATCH($T$14,[1]resumen!$B$4:$H$4,0))</f>
        <v>1095</v>
      </c>
      <c r="AA24" s="265">
        <f>INDEX([1]resumen!$B$5:$H$16,MATCH(AA18,[1]resumen!$A$5:$A$16,0),MATCH($T$14,[1]resumen!$B$4:$H$4,0))</f>
        <v>1054</v>
      </c>
      <c r="AB24" s="265">
        <f>INDEX([1]resumen!$B$5:$H$16,MATCH(AB18,[1]resumen!$A$5:$A$16,0),MATCH($T$14,[1]resumen!$B$4:$H$4,0))</f>
        <v>0</v>
      </c>
      <c r="AC24" s="265">
        <f>INDEX([1]resumen!$B$5:$H$16,MATCH(AC18,[1]resumen!$A$5:$A$16,0),MATCH($T$14,[1]resumen!$B$4:$H$4,0))</f>
        <v>0</v>
      </c>
      <c r="AD24" s="265">
        <f>INDEX([1]resumen!$B$5:$H$16,MATCH(AD18,[1]resumen!$A$5:$A$16,0),MATCH($T$14,[1]resumen!$B$4:$H$4,0))</f>
        <v>0</v>
      </c>
      <c r="AE24" s="265">
        <f>INDEX([1]resumen!$B$5:$H$16,MATCH(AE18,[1]resumen!$A$5:$A$16,0),MATCH($T$14,[1]resumen!$B$4:$H$4,0))</f>
        <v>0</v>
      </c>
      <c r="AF24" s="115"/>
      <c r="AG24" s="266"/>
      <c r="AH24" s="267"/>
      <c r="AI24" s="269">
        <f>IFERROR(((T24/E24)-1)*100,"ND")</f>
        <v>6.2394603709949426</v>
      </c>
      <c r="AJ24" s="270">
        <f t="shared" ref="AJ24:AT26" si="0">IFERROR(((U24/F24)-1)*100,"NA")</f>
        <v>0</v>
      </c>
      <c r="AK24" s="270">
        <f t="shared" si="0"/>
        <v>0</v>
      </c>
      <c r="AL24" s="269">
        <f t="shared" si="0"/>
        <v>-0.16313213703099683</v>
      </c>
      <c r="AM24" s="269">
        <f t="shared" si="0"/>
        <v>-4.0170940170940135</v>
      </c>
      <c r="AN24" s="270">
        <f t="shared" si="0"/>
        <v>-8.0298786181139175</v>
      </c>
      <c r="AO24" s="269">
        <f t="shared" si="0"/>
        <v>-1.0840108401083959</v>
      </c>
      <c r="AP24" s="270">
        <f t="shared" si="0"/>
        <v>-5.3859964093357249</v>
      </c>
      <c r="AQ24" s="270">
        <f t="shared" si="0"/>
        <v>-100</v>
      </c>
      <c r="AR24" s="270">
        <f t="shared" si="0"/>
        <v>-100</v>
      </c>
      <c r="AS24" s="270">
        <f t="shared" si="0"/>
        <v>-100</v>
      </c>
      <c r="AT24" s="270">
        <f t="shared" si="0"/>
        <v>-100</v>
      </c>
      <c r="AU24" s="195"/>
      <c r="AV24" s="396">
        <f>SUM(E24:L24)</f>
        <v>9350</v>
      </c>
      <c r="AW24" s="396">
        <f>SUM(T24:AA24)</f>
        <v>9217</v>
      </c>
      <c r="AX24" s="269">
        <f t="shared" ref="AX24:AX26" si="1">IFERROR(((AW24/AV24)-1)*100,"ND")</f>
        <v>-1.4224598930481336</v>
      </c>
    </row>
    <row r="25" spans="3:52">
      <c r="C25" s="272" t="s">
        <v>37</v>
      </c>
      <c r="D25" s="377" t="s">
        <v>31</v>
      </c>
      <c r="E25" s="273">
        <f>INDEX([1]resumen!$M$5:$S$16,MATCH(E18,[1]resumen!$A$5:$A$16,0),MATCH($E$14,[1]resumen!$B$4:$H$4,0))</f>
        <v>165.14494500000001</v>
      </c>
      <c r="F25" s="273">
        <f>INDEX([1]resumen!$M$5:$S$16,MATCH(F18,[1]resumen!$A$5:$A$16,0),MATCH($E$14,[1]resumen!$B$4:$H$4,0))</f>
        <v>151.68837100000002</v>
      </c>
      <c r="G25" s="273">
        <f>INDEX([1]resumen!$M$5:$S$16,MATCH(G18,[1]resumen!$A$5:$A$16,0),MATCH($E$14,[1]resumen!$B$4:$H$4,0))</f>
        <v>170.16282000000001</v>
      </c>
      <c r="H25" s="273">
        <f>INDEX([1]resumen!$M$5:$S$16,MATCH(H18,[1]resumen!$A$5:$A$16,0),MATCH($E$14,[1]resumen!$B$4:$H$4,0))</f>
        <v>167.126565</v>
      </c>
      <c r="I25" s="273">
        <f>INDEX([1]resumen!$M$5:$S$16,MATCH(I18,[1]resumen!$A$5:$A$16,0),MATCH($E$14,[1]resumen!$B$4:$H$4,0))</f>
        <v>167.50905600000002</v>
      </c>
      <c r="J25" s="273">
        <f>INDEX([1]resumen!$M$5:$S$16,MATCH(J18,[1]resumen!$A$5:$A$16,0),MATCH($E$14,[1]resumen!$B$4:$H$4,0))</f>
        <v>158.24255499999998</v>
      </c>
      <c r="K25" s="273">
        <f>INDEX([1]resumen!$M$5:$S$16,MATCH(K18,[1]resumen!$A$5:$A$16,0),MATCH($E$14,[1]resumen!$B$4:$H$4,0))</f>
        <v>171.350415</v>
      </c>
      <c r="L25" s="273">
        <f>INDEX([1]resumen!$M$5:$S$16,MATCH(L18,[1]resumen!$A$5:$A$16,0),MATCH($E$14,[1]resumen!$B$4:$H$4,0))</f>
        <v>171.267786</v>
      </c>
      <c r="M25" s="273">
        <f>INDEX([1]resumen!$M$5:$S$16,MATCH(M18,[1]resumen!$A$5:$A$16,0),MATCH($E$14,[1]resumen!$B$4:$H$4,0))</f>
        <v>160.318927</v>
      </c>
      <c r="N25" s="273">
        <f>INDEX([1]resumen!$M$5:$S$16,MATCH(N18,[1]resumen!$A$5:$A$16,0),MATCH($E$14,[1]resumen!$B$4:$H$4,0))</f>
        <v>174.373727</v>
      </c>
      <c r="O25" s="273">
        <f>INDEX([1]resumen!$M$5:$S$16,MATCH(O18,[1]resumen!$A$5:$A$16,0),MATCH($E$14,[1]resumen!$B$4:$H$4,0))</f>
        <v>167.99457000000001</v>
      </c>
      <c r="P25" s="273">
        <f>INDEX([1]resumen!$M$5:$S$16,MATCH(P18,[1]resumen!$A$5:$A$16,0),MATCH($E$14,[1]resumen!$B$4:$H$4,0))</f>
        <v>162.865433</v>
      </c>
      <c r="Q25" s="150"/>
      <c r="R25" s="275"/>
      <c r="S25" s="276"/>
      <c r="T25" s="274">
        <f>INDEX([1]resumen!$M$5:$S$16,MATCH(T18,[1]resumen!$A$5:$A$16,0),MATCH($T$14,[1]resumen!$B$4:$H$4,0))</f>
        <v>194.87027399999999</v>
      </c>
      <c r="U25" s="274">
        <f>INDEX([1]resumen!$M$5:$S$16,MATCH(U18,[1]resumen!$A$5:$A$16,0),MATCH($T$14,[1]resumen!$B$4:$H$4,0))</f>
        <v>180.39666399999999</v>
      </c>
      <c r="V25" s="274">
        <f>INDEX([1]resumen!$M$5:$S$16,MATCH(V18,[1]resumen!$A$5:$A$16,0),MATCH($T$14,[1]resumen!$B$4:$H$4,0))</f>
        <v>190.223838</v>
      </c>
      <c r="W25" s="274">
        <f>INDEX([1]resumen!$M$5:$S$16,MATCH(W18,[1]resumen!$A$5:$A$16,0),MATCH($T$14,[1]resumen!$B$4:$H$4,0))</f>
        <v>187.811183</v>
      </c>
      <c r="X25" s="274">
        <f>INDEX([1]resumen!$M$5:$S$16,MATCH(X18,[1]resumen!$A$5:$A$16,0),MATCH($T$14,[1]resumen!$B$4:$H$4,0))</f>
        <v>186.54042900000002</v>
      </c>
      <c r="Y25" s="274">
        <f>INDEX([1]resumen!$M$5:$S$16,MATCH(Y18,[1]resumen!$A$5:$A$16,0),MATCH($T$14,[1]resumen!$B$4:$H$4,0))</f>
        <v>179.717534</v>
      </c>
      <c r="Z25" s="274">
        <f>INDEX([1]resumen!$M$5:$S$16,MATCH(Z18,[1]resumen!$A$5:$A$16,0),MATCH($T$14,[1]resumen!$B$4:$H$4,0))</f>
        <v>198.28930400000002</v>
      </c>
      <c r="AA25" s="274">
        <f>INDEX([1]resumen!$M$5:$S$16,MATCH(AA18,[1]resumen!$A$5:$A$16,0),MATCH($T$14,[1]resumen!$B$4:$H$4,0))</f>
        <v>190.85820900000002</v>
      </c>
      <c r="AB25" s="274">
        <f>INDEX([1]resumen!$M$5:$S$16,MATCH(AB18,[1]resumen!$A$5:$A$16,0),MATCH($T$14,[1]resumen!$B$4:$H$4,0))</f>
        <v>0</v>
      </c>
      <c r="AC25" s="274">
        <f>INDEX([1]resumen!$M$5:$S$16,MATCH(AC18,[1]resumen!$A$5:$A$16,0),MATCH($T$14,[1]resumen!$B$4:$H$4,0))</f>
        <v>0</v>
      </c>
      <c r="AD25" s="274">
        <f>INDEX([1]resumen!$M$5:$S$16,MATCH(AD18,[1]resumen!$A$5:$A$16,0),MATCH($T$14,[1]resumen!$B$4:$H$4,0))</f>
        <v>0</v>
      </c>
      <c r="AE25" s="274">
        <f>INDEX([1]resumen!$M$5:$S$16,MATCH(AE18,[1]resumen!$A$5:$A$16,0),MATCH($T$14,[1]resumen!$B$4:$H$4,0))</f>
        <v>0</v>
      </c>
      <c r="AF25" s="115"/>
      <c r="AG25" s="275"/>
      <c r="AH25" s="276"/>
      <c r="AI25" s="278">
        <f>IFERROR(((T25/E25)-1)*100,"ND")</f>
        <v>17.999539132124198</v>
      </c>
      <c r="AJ25" s="279">
        <f t="shared" si="0"/>
        <v>18.925836443981559</v>
      </c>
      <c r="AK25" s="279">
        <f t="shared" si="0"/>
        <v>11.789307440955653</v>
      </c>
      <c r="AL25" s="278">
        <f t="shared" si="0"/>
        <v>12.376618881624246</v>
      </c>
      <c r="AM25" s="278">
        <f t="shared" si="0"/>
        <v>11.361399469650157</v>
      </c>
      <c r="AN25" s="279">
        <f t="shared" si="0"/>
        <v>13.570925343059592</v>
      </c>
      <c r="AO25" s="278">
        <f t="shared" si="0"/>
        <v>15.721519553950314</v>
      </c>
      <c r="AP25" s="279">
        <f t="shared" si="0"/>
        <v>11.43847506734279</v>
      </c>
      <c r="AQ25" s="279">
        <f t="shared" si="0"/>
        <v>-100</v>
      </c>
      <c r="AR25" s="279">
        <f t="shared" si="0"/>
        <v>-100</v>
      </c>
      <c r="AS25" s="279">
        <f t="shared" si="0"/>
        <v>-100</v>
      </c>
      <c r="AT25" s="279">
        <f t="shared" si="0"/>
        <v>-100</v>
      </c>
      <c r="AU25" s="195"/>
      <c r="AV25" s="397">
        <f t="shared" ref="AV25:AV26" si="2">SUM(E25:L25)</f>
        <v>1322.4925129999997</v>
      </c>
      <c r="AW25" s="397">
        <f t="shared" ref="AW25:AW26" si="3">SUM(T25:AA25)</f>
        <v>1508.7074349999998</v>
      </c>
      <c r="AX25" s="278">
        <f t="shared" si="1"/>
        <v>14.080603116427625</v>
      </c>
    </row>
    <row r="26" spans="3:52">
      <c r="C26" s="272" t="s">
        <v>38</v>
      </c>
      <c r="D26" s="377" t="s">
        <v>111</v>
      </c>
      <c r="E26" s="277">
        <f>INDEX([1]resumen!$B$25:$H$36,MATCH(E18,[1]resumen!$A$5:$A$16,0),MATCH($E$14,[1]resumen!$B$4:$H$4,0))</f>
        <v>19229.398000000001</v>
      </c>
      <c r="F26" s="277">
        <f>INDEX([1]resumen!$B$25:$H$36,MATCH(F18,[1]resumen!$A$5:$A$16,0),MATCH($E$14,[1]resumen!$B$4:$H$4,0))</f>
        <v>18657.155999999999</v>
      </c>
      <c r="G26" s="277">
        <f>INDEX([1]resumen!$B$25:$H$36,MATCH(G18,[1]resumen!$A$5:$A$16,0),MATCH($E$14,[1]resumen!$B$4:$H$4,0))</f>
        <v>19894.396000000001</v>
      </c>
      <c r="H26" s="277">
        <f>INDEX([1]resumen!$B$25:$H$36,MATCH(H18,[1]resumen!$A$5:$A$16,0),MATCH($E$14,[1]resumen!$B$4:$H$4,0))</f>
        <v>19264.772000000001</v>
      </c>
      <c r="I26" s="277">
        <f>INDEX([1]resumen!$B$25:$H$36,MATCH(I18,[1]resumen!$A$5:$A$16,0),MATCH($E$14,[1]resumen!$B$4:$H$4,0))</f>
        <v>19955.597000000002</v>
      </c>
      <c r="J26" s="277">
        <f>INDEX([1]resumen!$B$25:$H$36,MATCH(J18,[1]resumen!$A$5:$A$16,0),MATCH($E$14,[1]resumen!$B$4:$H$4,0))</f>
        <v>15420.021000000001</v>
      </c>
      <c r="K26" s="277">
        <f>INDEX([1]resumen!$B$25:$H$36,MATCH(K18,[1]resumen!$A$5:$A$16,0),MATCH($E$14,[1]resumen!$B$4:$H$4,0))</f>
        <v>17596.478999999999</v>
      </c>
      <c r="L26" s="277">
        <f>INDEX([1]resumen!$B$25:$H$36,MATCH(L18,[1]resumen!$A$5:$A$16,0),MATCH($E$14,[1]resumen!$B$4:$H$4,0))</f>
        <v>17799.649000000001</v>
      </c>
      <c r="M26" s="277">
        <f>INDEX([1]resumen!$B$25:$H$36,MATCH(M18,[1]resumen!$A$5:$A$16,0),MATCH($E$14,[1]resumen!$B$4:$H$4,0))</f>
        <v>15286.199000000001</v>
      </c>
      <c r="N26" s="277">
        <f>INDEX([1]resumen!$B$25:$H$36,MATCH(N18,[1]resumen!$A$5:$A$16,0),MATCH($E$14,[1]resumen!$B$4:$H$4,0))</f>
        <v>18127.556</v>
      </c>
      <c r="O26" s="277">
        <f>INDEX([1]resumen!$B$25:$H$36,MATCH(O18,[1]resumen!$A$5:$A$16,0),MATCH($E$14,[1]resumen!$B$4:$H$4,0))</f>
        <v>19317.671999999999</v>
      </c>
      <c r="P26" s="277">
        <f>INDEX([1]resumen!$B$25:$H$36,MATCH(P18,[1]resumen!$A$5:$A$16,0),MATCH($E$14,[1]resumen!$B$4:$H$4,0))</f>
        <v>16484.998</v>
      </c>
      <c r="Q26" s="150"/>
      <c r="R26" s="275"/>
      <c r="S26" s="276"/>
      <c r="T26" s="281">
        <f>INDEX([1]resumen!$B$25:$H$36,MATCH(T18,[1]resumen!$A$5:$A$16,0),MATCH($T$14,[1]resumen!$B$4:$H$4,0))</f>
        <v>22313.432000000001</v>
      </c>
      <c r="U26" s="281">
        <f>INDEX([1]resumen!$B$25:$H$36,MATCH(U18,[1]resumen!$A$5:$A$16,0),MATCH($T$14,[1]resumen!$B$4:$H$4,0))</f>
        <v>20384.741000000002</v>
      </c>
      <c r="V26" s="281">
        <f>INDEX([1]resumen!$B$25:$H$36,MATCH(V18,[1]resumen!$A$5:$A$16,0),MATCH($T$14,[1]resumen!$B$4:$H$4,0))</f>
        <v>21197.758000000002</v>
      </c>
      <c r="W26" s="281">
        <f>INDEX([1]resumen!$B$25:$H$36,MATCH(W18,[1]resumen!$A$5:$A$16,0),MATCH($T$14,[1]resumen!$B$4:$H$4,0))</f>
        <v>19878.949000000001</v>
      </c>
      <c r="X26" s="281">
        <f>INDEX([1]resumen!$B$25:$H$36,MATCH(X18,[1]resumen!$A$5:$A$16,0),MATCH($T$14,[1]resumen!$B$4:$H$4,0))</f>
        <v>20531.716</v>
      </c>
      <c r="Y26" s="281">
        <f>INDEX([1]resumen!$B$25:$H$36,MATCH(Y18,[1]resumen!$A$5:$A$16,0),MATCH($T$14,[1]resumen!$B$4:$H$4,0))</f>
        <v>18365.382000000001</v>
      </c>
      <c r="Z26" s="281">
        <f>INDEX([1]resumen!$B$25:$H$36,MATCH(Z18,[1]resumen!$A$5:$A$16,0),MATCH($T$14,[1]resumen!$B$4:$H$4,0))</f>
        <v>20750.778999999999</v>
      </c>
      <c r="AA26" s="281">
        <f>INDEX([1]resumen!$B$25:$H$36,MATCH(AA18,[1]resumen!$A$5:$A$16,0),MATCH($T$14,[1]resumen!$B$4:$H$4,0))</f>
        <v>20024.684000000001</v>
      </c>
      <c r="AB26" s="281">
        <f>INDEX([1]resumen!$B$25:$H$36,MATCH(AB18,[1]resumen!$A$5:$A$16,0),MATCH($T$14,[1]resumen!$B$4:$H$4,0))</f>
        <v>0</v>
      </c>
      <c r="AC26" s="281">
        <f>INDEX([1]resumen!$B$25:$H$36,MATCH(AC18,[1]resumen!$A$5:$A$16,0),MATCH($T$14,[1]resumen!$B$4:$H$4,0))</f>
        <v>0</v>
      </c>
      <c r="AD26" s="281">
        <f>INDEX([1]resumen!$B$25:$H$36,MATCH(AD18,[1]resumen!$A$5:$A$16,0),MATCH($T$14,[1]resumen!$B$4:$H$4,0))</f>
        <v>0</v>
      </c>
      <c r="AE26" s="281">
        <f>INDEX([1]resumen!$B$25:$H$36,MATCH(AE18,[1]resumen!$A$5:$A$16,0),MATCH($T$14,[1]resumen!$B$4:$H$4,0))</f>
        <v>0</v>
      </c>
      <c r="AF26" s="115"/>
      <c r="AG26" s="275"/>
      <c r="AH26" s="276"/>
      <c r="AI26" s="278">
        <f>IFERROR(((T26/E26)-1)*100,"ND")</f>
        <v>16.038120382135723</v>
      </c>
      <c r="AJ26" s="279">
        <f t="shared" si="0"/>
        <v>9.259637428126787</v>
      </c>
      <c r="AK26" s="279">
        <f t="shared" si="0"/>
        <v>6.5514027166243327</v>
      </c>
      <c r="AL26" s="278">
        <f t="shared" si="0"/>
        <v>3.1880834094480726</v>
      </c>
      <c r="AM26" s="278">
        <f t="shared" si="0"/>
        <v>2.8870045832254387</v>
      </c>
      <c r="AN26" s="279">
        <f t="shared" si="0"/>
        <v>19.100888384004143</v>
      </c>
      <c r="AO26" s="278">
        <f t="shared" si="0"/>
        <v>17.925745258469039</v>
      </c>
      <c r="AP26" s="279">
        <f t="shared" si="0"/>
        <v>12.500443126715588</v>
      </c>
      <c r="AQ26" s="279">
        <f t="shared" si="0"/>
        <v>-100</v>
      </c>
      <c r="AR26" s="279">
        <f t="shared" si="0"/>
        <v>-100</v>
      </c>
      <c r="AS26" s="279">
        <f t="shared" si="0"/>
        <v>-100</v>
      </c>
      <c r="AT26" s="279">
        <f t="shared" si="0"/>
        <v>-100</v>
      </c>
      <c r="AU26" s="195"/>
      <c r="AV26" s="299">
        <f t="shared" si="2"/>
        <v>147817.46800000002</v>
      </c>
      <c r="AW26" s="299">
        <f t="shared" si="3"/>
        <v>163447.44100000002</v>
      </c>
      <c r="AX26" s="278">
        <f t="shared" si="1"/>
        <v>10.573833533665988</v>
      </c>
    </row>
    <row r="27" spans="3:52" s="172" customFormat="1">
      <c r="C27" s="185"/>
      <c r="D27" s="185"/>
      <c r="E27" s="185"/>
      <c r="F27" s="185"/>
      <c r="G27" s="185"/>
      <c r="H27" s="185"/>
      <c r="I27" s="185"/>
      <c r="J27" s="185"/>
      <c r="K27" s="187"/>
      <c r="L27" s="187"/>
      <c r="M27" s="187"/>
      <c r="N27" s="187"/>
      <c r="O27" s="169"/>
      <c r="P27" s="169"/>
      <c r="Q27" s="150"/>
      <c r="R27" s="169"/>
      <c r="S27" s="169"/>
      <c r="T27" s="244"/>
      <c r="U27" s="244"/>
      <c r="V27" s="244"/>
      <c r="W27" s="244"/>
      <c r="X27" s="170"/>
      <c r="Y27" s="169"/>
      <c r="Z27" s="169"/>
      <c r="AA27" s="169"/>
      <c r="AB27" s="169"/>
      <c r="AC27" s="169"/>
      <c r="AD27" s="169"/>
      <c r="AE27" s="169"/>
      <c r="AF27" s="115"/>
      <c r="AG27" s="169"/>
      <c r="AH27" s="169"/>
      <c r="AI27" s="152"/>
      <c r="AJ27" s="152"/>
      <c r="AK27" s="152"/>
      <c r="AL27" s="152"/>
      <c r="AM27" s="152"/>
      <c r="AN27" s="152"/>
      <c r="AO27" s="152"/>
      <c r="AP27" s="152"/>
      <c r="AQ27" s="180"/>
      <c r="AR27" s="180"/>
      <c r="AS27" s="180"/>
      <c r="AT27" s="180"/>
      <c r="AU27" s="195"/>
      <c r="AV27" s="170"/>
      <c r="AW27" s="170"/>
      <c r="AX27" s="171"/>
      <c r="AZ27" s="173"/>
    </row>
    <row r="28" spans="3:52" s="172" customFormat="1">
      <c r="C28" s="183" t="s">
        <v>124</v>
      </c>
      <c r="D28" s="174"/>
      <c r="E28" s="174"/>
      <c r="F28" s="174"/>
      <c r="G28" s="174"/>
      <c r="H28" s="174"/>
      <c r="I28" s="175"/>
      <c r="J28" s="175"/>
      <c r="K28" s="175"/>
      <c r="L28" s="175"/>
      <c r="M28" s="175"/>
      <c r="N28" s="175"/>
      <c r="O28" s="176"/>
      <c r="P28" s="176"/>
      <c r="Q28" s="150"/>
      <c r="R28" s="176"/>
      <c r="S28" s="176"/>
      <c r="T28" s="243"/>
      <c r="U28" s="243"/>
      <c r="V28" s="243"/>
      <c r="W28" s="243"/>
      <c r="X28" s="177"/>
      <c r="Y28" s="176"/>
      <c r="Z28" s="176"/>
      <c r="AA28" s="176"/>
      <c r="AB28" s="176"/>
      <c r="AC28" s="176"/>
      <c r="AD28" s="176"/>
      <c r="AE28" s="176"/>
      <c r="AF28" s="115"/>
      <c r="AG28" s="176"/>
      <c r="AH28" s="176"/>
      <c r="AI28" s="178"/>
      <c r="AJ28" s="178"/>
      <c r="AK28" s="178"/>
      <c r="AL28" s="178"/>
      <c r="AM28" s="178"/>
      <c r="AN28" s="178"/>
      <c r="AO28" s="178"/>
      <c r="AP28" s="178"/>
      <c r="AQ28" s="181"/>
      <c r="AR28" s="181"/>
      <c r="AS28" s="181"/>
      <c r="AT28" s="181"/>
      <c r="AU28" s="195"/>
      <c r="AV28" s="438" t="str">
        <f>AV23</f>
        <v>Acumulado Agosto</v>
      </c>
      <c r="AW28" s="439"/>
      <c r="AX28" s="292" t="str">
        <f>AX23</f>
        <v>Var %</v>
      </c>
      <c r="AZ28" s="173"/>
    </row>
    <row r="29" spans="3:52">
      <c r="C29" s="263" t="s">
        <v>125</v>
      </c>
      <c r="D29" s="376" t="s">
        <v>80</v>
      </c>
      <c r="E29" s="264">
        <f>INDEX([1]resumen!$M$25:$S$36,MATCH(E18,[1]resumen!$A$5:$A$16,0),MATCH($E$14,[1]resumen!$B$4:$H$4,0))</f>
        <v>3762729</v>
      </c>
      <c r="F29" s="264">
        <f>INDEX([1]resumen!$M$25:$S$36,MATCH(F18,[1]resumen!$A$5:$A$16,0),MATCH($E$14,[1]resumen!$B$4:$H$4,0))</f>
        <v>3091151</v>
      </c>
      <c r="G29" s="264">
        <f>INDEX([1]resumen!$M$25:$S$36,MATCH(G18,[1]resumen!$A$5:$A$16,0),MATCH($E$14,[1]resumen!$B$4:$H$4,0))</f>
        <v>3476198</v>
      </c>
      <c r="H29" s="264">
        <f>INDEX([1]resumen!$M$25:$S$36,MATCH(H18,[1]resumen!$A$5:$A$16,0),MATCH($E$14,[1]resumen!$B$4:$H$4,0))</f>
        <v>4000995</v>
      </c>
      <c r="I29" s="264">
        <f>INDEX([1]resumen!$M$25:$S$36,MATCH(I18,[1]resumen!$A$5:$A$16,0),MATCH($E$14,[1]resumen!$B$4:$H$4,0))</f>
        <v>3991113</v>
      </c>
      <c r="J29" s="264">
        <f>INDEX([1]resumen!$M$25:$S$36,MATCH(J18,[1]resumen!$A$5:$A$16,0),MATCH($E$14,[1]resumen!$B$4:$H$4,0))</f>
        <v>3474131</v>
      </c>
      <c r="K29" s="264">
        <f>INDEX([1]resumen!$M$25:$S$36,MATCH(K18,[1]resumen!$A$5:$A$16,0),MATCH($E$14,[1]resumen!$B$4:$H$4,0))</f>
        <v>3260779</v>
      </c>
      <c r="L29" s="264">
        <f>INDEX([1]resumen!$M$25:$S$36,MATCH(L18,[1]resumen!$A$5:$A$16,0),MATCH($E$14,[1]resumen!$B$4:$H$4,0))</f>
        <v>4081598</v>
      </c>
      <c r="M29" s="264">
        <f>INDEX([1]resumen!$M$25:$S$36,MATCH(M18,[1]resumen!$A$5:$A$16,0),MATCH($E$14,[1]resumen!$B$4:$H$4,0))</f>
        <v>3559128</v>
      </c>
      <c r="N29" s="264">
        <f>INDEX([1]resumen!$M$25:$S$36,MATCH(N18,[1]resumen!$A$5:$A$16,0),MATCH($E$14,[1]resumen!$B$4:$H$4,0))</f>
        <v>3981851</v>
      </c>
      <c r="O29" s="264">
        <f>INDEX([1]resumen!$M$25:$S$36,MATCH(O18,[1]resumen!$A$5:$A$16,0),MATCH($E$14,[1]resumen!$B$4:$H$4,0))</f>
        <v>3456713</v>
      </c>
      <c r="P29" s="264">
        <f>INDEX([1]resumen!$M$25:$S$36,MATCH(P18,[1]resumen!$A$5:$A$16,0),MATCH($E$14,[1]resumen!$B$4:$H$4,0))</f>
        <v>2948755</v>
      </c>
      <c r="Q29" s="150"/>
      <c r="R29" s="266"/>
      <c r="S29" s="267"/>
      <c r="T29" s="265">
        <f>INDEX([1]resumen!$M$25:$S$36,MATCH(T18,[1]resumen!$A$5:$A$16,0),MATCH($T$14,[1]resumen!$B$4:$H$4,0))</f>
        <v>2981926</v>
      </c>
      <c r="U29" s="265">
        <f>INDEX([1]resumen!$M$25:$S$36,MATCH(U18,[1]resumen!$A$5:$A$16,0),MATCH($T$14,[1]resumen!$B$4:$H$4,0))</f>
        <v>2721574</v>
      </c>
      <c r="V29" s="265">
        <f>INDEX([1]resumen!$M$25:$S$36,MATCH(V18,[1]resumen!$A$5:$A$16,0),MATCH($T$14,[1]resumen!$B$4:$H$4,0))</f>
        <v>3601879</v>
      </c>
      <c r="W29" s="265">
        <f>INDEX([1]resumen!$M$25:$S$36,MATCH(W18,[1]resumen!$A$5:$A$16,0),MATCH($T$14,[1]resumen!$B$4:$H$4,0))</f>
        <v>3638917</v>
      </c>
      <c r="X29" s="265">
        <f>INDEX([1]resumen!$M$25:$S$36,MATCH(X18,[1]resumen!$A$5:$A$16,0),MATCH($T$14,[1]resumen!$B$4:$H$4,0))</f>
        <v>3031112</v>
      </c>
      <c r="Y29" s="265">
        <f>INDEX([1]resumen!$M$25:$S$36,MATCH(Y18,[1]resumen!$A$5:$A$16,0),MATCH($T$14,[1]resumen!$B$4:$H$4,0))</f>
        <v>2868299</v>
      </c>
      <c r="Z29" s="265">
        <f>INDEX([1]resumen!$M$25:$S$36,MATCH(Z18,[1]resumen!$A$5:$A$16,0),MATCH($T$14,[1]resumen!$B$4:$H$4,0))</f>
        <v>3853427</v>
      </c>
      <c r="AA29" s="265">
        <f>INDEX([1]resumen!$M$25:$S$36,MATCH(AA18,[1]resumen!$A$5:$A$16,0),MATCH($T$14,[1]resumen!$B$4:$H$4,0))</f>
        <v>3857261</v>
      </c>
      <c r="AB29" s="265">
        <f>INDEX([1]resumen!$M$25:$S$36,MATCH(AB18,[1]resumen!$A$5:$A$16,0),MATCH($T$14,[1]resumen!$B$4:$H$4,0))</f>
        <v>0</v>
      </c>
      <c r="AC29" s="265">
        <f>INDEX([1]resumen!$M$25:$S$36,MATCH(AC18,[1]resumen!$A$5:$A$16,0),MATCH($T$14,[1]resumen!$B$4:$H$4,0))</f>
        <v>0</v>
      </c>
      <c r="AD29" s="265">
        <f>INDEX([1]resumen!$M$25:$S$36,MATCH(AD18,[1]resumen!$A$5:$A$16,0),MATCH($T$14,[1]resumen!$B$4:$H$4,0))</f>
        <v>0</v>
      </c>
      <c r="AE29" s="265">
        <f>INDEX([1]resumen!$M$25:$S$36,MATCH(AE18,[1]resumen!$A$5:$A$16,0),MATCH($T$14,[1]resumen!$B$4:$H$4,0))</f>
        <v>0</v>
      </c>
      <c r="AF29" s="115"/>
      <c r="AG29" s="266"/>
      <c r="AH29" s="267"/>
      <c r="AI29" s="269">
        <f>IFERROR(((T29/E29)-1)*100,"ND")</f>
        <v>-20.750976219653339</v>
      </c>
      <c r="AJ29" s="269">
        <f t="shared" ref="AJ29:AT32" si="4">IFERROR(((U29/F29)-1)*100,"NA")</f>
        <v>-11.955967210919171</v>
      </c>
      <c r="AK29" s="269">
        <f t="shared" si="4"/>
        <v>3.6154729966474841</v>
      </c>
      <c r="AL29" s="269">
        <f t="shared" si="4"/>
        <v>-9.0496988874017585</v>
      </c>
      <c r="AM29" s="269">
        <f t="shared" si="4"/>
        <v>-24.053465787613625</v>
      </c>
      <c r="AN29" s="269">
        <f t="shared" si="4"/>
        <v>-17.438375236857794</v>
      </c>
      <c r="AO29" s="269">
        <f t="shared" si="4"/>
        <v>18.175043448206708</v>
      </c>
      <c r="AP29" s="269">
        <f t="shared" si="4"/>
        <v>-5.4963031636138577</v>
      </c>
      <c r="AQ29" s="270">
        <f t="shared" si="4"/>
        <v>-100</v>
      </c>
      <c r="AR29" s="270">
        <f t="shared" si="4"/>
        <v>-100</v>
      </c>
      <c r="AS29" s="270">
        <f t="shared" si="4"/>
        <v>-100</v>
      </c>
      <c r="AT29" s="270">
        <f t="shared" si="4"/>
        <v>-100</v>
      </c>
      <c r="AU29" s="195"/>
      <c r="AV29" s="396">
        <f>SUM(E29:L29)</f>
        <v>29138694</v>
      </c>
      <c r="AW29" s="396">
        <f>SUM(T29:AA29)</f>
        <v>26554395</v>
      </c>
      <c r="AX29" s="269">
        <f t="shared" ref="AX29:AX32" si="5">IFERROR(((AW29/AV29)-1)*100,"ND")</f>
        <v>-8.8689596040234306</v>
      </c>
    </row>
    <row r="30" spans="3:52">
      <c r="C30" s="272" t="s">
        <v>126</v>
      </c>
      <c r="D30" s="377" t="s">
        <v>80</v>
      </c>
      <c r="E30" s="277">
        <f>INDEX([1]resumen!$B$43:$H$54,MATCH(E18,[1]resumen!$A$5:$A$16,0),MATCH($E$14,[1]resumen!$B$4:$H$4,0))</f>
        <v>66327</v>
      </c>
      <c r="F30" s="277">
        <f>INDEX([1]resumen!$B$43:$H$54,MATCH(F18,[1]resumen!$A$5:$A$16,0),MATCH($E$14,[1]resumen!$B$4:$H$4,0))</f>
        <v>45929</v>
      </c>
      <c r="G30" s="277">
        <f>INDEX([1]resumen!$B$43:$H$54,MATCH(G18,[1]resumen!$A$5:$A$16,0),MATCH($E$14,[1]resumen!$B$4:$H$4,0))</f>
        <v>54201</v>
      </c>
      <c r="H30" s="277">
        <f>INDEX([1]resumen!$B$43:$H$54,MATCH(H18,[1]resumen!$A$5:$A$16,0),MATCH($E$14,[1]resumen!$B$4:$H$4,0))</f>
        <v>55680</v>
      </c>
      <c r="I30" s="277">
        <f>INDEX([1]resumen!$B$43:$H$54,MATCH(I18,[1]resumen!$A$5:$A$16,0),MATCH($E$14,[1]resumen!$B$4:$H$4,0))</f>
        <v>66072</v>
      </c>
      <c r="J30" s="277">
        <f>INDEX([1]resumen!$B$43:$H$54,MATCH(J18,[1]resumen!$A$5:$A$16,0),MATCH($E$14,[1]resumen!$B$4:$H$4,0))</f>
        <v>50729</v>
      </c>
      <c r="K30" s="277">
        <f>INDEX([1]resumen!$B$43:$H$54,MATCH(K18,[1]resumen!$A$5:$A$16,0),MATCH($E$14,[1]resumen!$B$4:$H$4,0))</f>
        <v>56888</v>
      </c>
      <c r="L30" s="277">
        <f>INDEX([1]resumen!$B$43:$H$54,MATCH(L18,[1]resumen!$A$5:$A$16,0),MATCH($E$14,[1]resumen!$B$4:$H$4,0))</f>
        <v>56065</v>
      </c>
      <c r="M30" s="277">
        <f>INDEX([1]resumen!$B$43:$H$54,MATCH(M18,[1]resumen!$A$5:$A$16,0),MATCH($E$14,[1]resumen!$B$4:$H$4,0))</f>
        <v>48402</v>
      </c>
      <c r="N30" s="277">
        <f>INDEX([1]resumen!$B$43:$H$54,MATCH(N18,[1]resumen!$A$5:$A$16,0),MATCH($E$14,[1]resumen!$B$4:$H$4,0))</f>
        <v>64643</v>
      </c>
      <c r="O30" s="277">
        <f>INDEX([1]resumen!$B$43:$H$54,MATCH(O18,[1]resumen!$A$5:$A$16,0),MATCH($E$14,[1]resumen!$B$4:$H$4,0))</f>
        <v>55600</v>
      </c>
      <c r="P30" s="277">
        <f>INDEX([1]resumen!$B$43:$H$54,MATCH(P18,[1]resumen!$A$5:$A$16,0),MATCH($E$14,[1]resumen!$B$4:$H$4,0))</f>
        <v>43501</v>
      </c>
      <c r="Q30" s="150"/>
      <c r="R30" s="275"/>
      <c r="S30" s="276"/>
      <c r="T30" s="281">
        <f>INDEX([1]resumen!$B$43:$H$54,MATCH(T18,[1]resumen!$A$5:$A$16,0),MATCH($T$14,[1]resumen!$B$4:$H$4,0))</f>
        <v>50923</v>
      </c>
      <c r="U30" s="281">
        <f>INDEX([1]resumen!$B$43:$H$54,MATCH(U18,[1]resumen!$A$5:$A$16,0),MATCH($T$14,[1]resumen!$B$4:$H$4,0))</f>
        <v>63645</v>
      </c>
      <c r="V30" s="281">
        <f>INDEX([1]resumen!$B$43:$H$54,MATCH(V18,[1]resumen!$A$5:$A$16,0),MATCH($T$14,[1]resumen!$B$4:$H$4,0))</f>
        <v>64512</v>
      </c>
      <c r="W30" s="281">
        <f>INDEX([1]resumen!$B$43:$H$54,MATCH(W18,[1]resumen!$A$5:$A$16,0),MATCH($T$14,[1]resumen!$B$4:$H$4,0))</f>
        <v>64407</v>
      </c>
      <c r="X30" s="281">
        <f>INDEX([1]resumen!$B$43:$H$54,MATCH(X18,[1]resumen!$A$5:$A$16,0),MATCH($T$14,[1]resumen!$B$4:$H$4,0))</f>
        <v>78226</v>
      </c>
      <c r="Y30" s="281">
        <f>INDEX([1]resumen!$B$43:$H$54,MATCH(Y18,[1]resumen!$A$5:$A$16,0),MATCH($T$14,[1]resumen!$B$4:$H$4,0))</f>
        <v>66738</v>
      </c>
      <c r="Z30" s="281">
        <f>INDEX([1]resumen!$B$43:$H$54,MATCH(Z18,[1]resumen!$A$5:$A$16,0),MATCH($T$14,[1]resumen!$B$4:$H$4,0))</f>
        <v>67847</v>
      </c>
      <c r="AA30" s="281">
        <f>INDEX([1]resumen!$B$43:$H$54,MATCH(AA18,[1]resumen!$A$5:$A$16,0),MATCH($T$14,[1]resumen!$B$4:$H$4,0))</f>
        <v>61598</v>
      </c>
      <c r="AB30" s="281">
        <f>INDEX([1]resumen!$B$43:$H$54,MATCH(AB18,[1]resumen!$A$5:$A$16,0),MATCH($T$14,[1]resumen!$B$4:$H$4,0))</f>
        <v>0</v>
      </c>
      <c r="AC30" s="281">
        <f>INDEX([1]resumen!$B$43:$H$54,MATCH(AC18,[1]resumen!$A$5:$A$16,0),MATCH($T$14,[1]resumen!$B$4:$H$4,0))</f>
        <v>0</v>
      </c>
      <c r="AD30" s="281">
        <f>INDEX([1]resumen!$B$43:$H$54,MATCH(AD18,[1]resumen!$A$5:$A$16,0),MATCH($T$14,[1]resumen!$B$4:$H$4,0))</f>
        <v>0</v>
      </c>
      <c r="AE30" s="281">
        <f>INDEX([1]resumen!$B$43:$H$54,MATCH(AE18,[1]resumen!$A$5:$A$16,0),MATCH($T$14,[1]resumen!$B$4:$H$4,0))</f>
        <v>0</v>
      </c>
      <c r="AF30" s="115"/>
      <c r="AG30" s="275"/>
      <c r="AH30" s="276"/>
      <c r="AI30" s="278">
        <f t="shared" ref="AI30:AI32" si="6">IFERROR(((T30/E30)-1)*100,"ND")</f>
        <v>-23.224327950909885</v>
      </c>
      <c r="AJ30" s="278">
        <f t="shared" si="4"/>
        <v>38.572579416055206</v>
      </c>
      <c r="AK30" s="278">
        <f t="shared" si="4"/>
        <v>19.023634250290588</v>
      </c>
      <c r="AL30" s="278">
        <f t="shared" si="4"/>
        <v>15.673491379310356</v>
      </c>
      <c r="AM30" s="278">
        <f t="shared" si="4"/>
        <v>18.395084150623564</v>
      </c>
      <c r="AN30" s="278">
        <f t="shared" si="4"/>
        <v>31.557886021802119</v>
      </c>
      <c r="AO30" s="278">
        <f t="shared" si="4"/>
        <v>19.264168190127972</v>
      </c>
      <c r="AP30" s="278">
        <f t="shared" si="4"/>
        <v>9.8689021671274357</v>
      </c>
      <c r="AQ30" s="279">
        <f t="shared" si="4"/>
        <v>-100</v>
      </c>
      <c r="AR30" s="279">
        <f t="shared" si="4"/>
        <v>-100</v>
      </c>
      <c r="AS30" s="279">
        <f t="shared" si="4"/>
        <v>-100</v>
      </c>
      <c r="AT30" s="279">
        <f t="shared" si="4"/>
        <v>-100</v>
      </c>
      <c r="AU30" s="195"/>
      <c r="AV30" s="397">
        <f t="shared" ref="AV30:AV32" si="7">SUM(E30:L30)</f>
        <v>451891</v>
      </c>
      <c r="AW30" s="397">
        <f t="shared" ref="AW30:AW32" si="8">SUM(T30:AA30)</f>
        <v>517896</v>
      </c>
      <c r="AX30" s="278">
        <f t="shared" si="5"/>
        <v>14.606398445642865</v>
      </c>
    </row>
    <row r="31" spans="3:52">
      <c r="C31" s="272" t="s">
        <v>127</v>
      </c>
      <c r="D31" s="377" t="s">
        <v>80</v>
      </c>
      <c r="E31" s="277">
        <f>INDEX([1]resumen!$M$43:$S$54,MATCH(E18,[1]resumen!$A$5:$A$16,0),MATCH($E$14,[1]resumen!$B$4:$H$4,0))</f>
        <v>3627671</v>
      </c>
      <c r="F31" s="277">
        <f>INDEX([1]resumen!$M$43:$S$54,MATCH(F18,[1]resumen!$A$5:$A$16,0),MATCH($E$14,[1]resumen!$B$4:$H$4,0))</f>
        <v>3502884</v>
      </c>
      <c r="G31" s="277">
        <f>INDEX([1]resumen!$M$43:$S$54,MATCH(G18,[1]resumen!$A$5:$A$16,0),MATCH($E$14,[1]resumen!$B$4:$H$4,0))</f>
        <v>3959409</v>
      </c>
      <c r="H31" s="277">
        <f>INDEX([1]resumen!$M$43:$S$54,MATCH(H18,[1]resumen!$A$5:$A$16,0),MATCH($E$14,[1]resumen!$B$4:$H$4,0))</f>
        <v>3942730</v>
      </c>
      <c r="I31" s="277">
        <f>INDEX([1]resumen!$M$43:$S$54,MATCH(I18,[1]resumen!$A$5:$A$16,0),MATCH($E$14,[1]resumen!$B$4:$H$4,0))</f>
        <v>3911757</v>
      </c>
      <c r="J31" s="277">
        <f>INDEX([1]resumen!$M$43:$S$54,MATCH(J18,[1]resumen!$A$5:$A$16,0),MATCH($E$14,[1]resumen!$B$4:$H$4,0))</f>
        <v>3926170</v>
      </c>
      <c r="K31" s="277">
        <f>INDEX([1]resumen!$M$43:$S$54,MATCH(K18,[1]resumen!$A$5:$A$16,0),MATCH($E$14,[1]resumen!$B$4:$H$4,0))</f>
        <v>4137219</v>
      </c>
      <c r="L31" s="277">
        <f>INDEX([1]resumen!$M$43:$S$54,MATCH(L18,[1]resumen!$A$5:$A$16,0),MATCH($E$14,[1]resumen!$B$4:$H$4,0))</f>
        <v>4083552</v>
      </c>
      <c r="M31" s="277">
        <f>INDEX([1]resumen!$M$43:$S$54,MATCH(M18,[1]resumen!$A$5:$A$16,0),MATCH($E$14,[1]resumen!$B$4:$H$4,0))</f>
        <v>3606451</v>
      </c>
      <c r="N31" s="277">
        <f>INDEX([1]resumen!$M$43:$S$54,MATCH(N18,[1]resumen!$A$5:$A$16,0),MATCH($E$14,[1]resumen!$B$4:$H$4,0))</f>
        <v>3735116</v>
      </c>
      <c r="O31" s="277">
        <f>INDEX([1]resumen!$M$43:$S$54,MATCH(O18,[1]resumen!$A$5:$A$16,0),MATCH($E$14,[1]resumen!$B$4:$H$4,0))</f>
        <v>3366720</v>
      </c>
      <c r="P31" s="277">
        <f>INDEX([1]resumen!$M$43:$S$54,MATCH(P18,[1]resumen!$A$5:$A$16,0),MATCH($E$14,[1]resumen!$B$4:$H$4,0))</f>
        <v>3590124</v>
      </c>
      <c r="Q31" s="150"/>
      <c r="R31" s="275"/>
      <c r="S31" s="276"/>
      <c r="T31" s="281">
        <f>INDEX([1]resumen!$M$43:$S$54,MATCH(T18,[1]resumen!$A$5:$A$16,0),MATCH($T$14,[1]resumen!$B$4:$H$4,0))</f>
        <v>3760451</v>
      </c>
      <c r="U31" s="281">
        <f>INDEX([1]resumen!$M$43:$S$54,MATCH(U18,[1]resumen!$A$5:$A$16,0),MATCH($T$14,[1]resumen!$B$4:$H$4,0))</f>
        <v>3497235.5</v>
      </c>
      <c r="V31" s="281">
        <f>INDEX([1]resumen!$M$43:$S$54,MATCH(V18,[1]resumen!$A$5:$A$16,0),MATCH($T$14,[1]resumen!$B$4:$H$4,0))</f>
        <v>3638002</v>
      </c>
      <c r="W31" s="281">
        <f>INDEX([1]resumen!$M$43:$S$54,MATCH(W18,[1]resumen!$A$5:$A$16,0),MATCH($T$14,[1]resumen!$B$4:$H$4,0))</f>
        <v>3814369</v>
      </c>
      <c r="X31" s="281">
        <f>INDEX([1]resumen!$M$43:$S$54,MATCH(X18,[1]resumen!$A$5:$A$16,0),MATCH($T$14,[1]resumen!$B$4:$H$4,0))</f>
        <v>3732510</v>
      </c>
      <c r="Y31" s="281">
        <f>INDEX([1]resumen!$M$43:$S$54,MATCH(Y18,[1]resumen!$A$5:$A$16,0),MATCH($T$14,[1]resumen!$B$4:$H$4,0))</f>
        <v>4171075</v>
      </c>
      <c r="Z31" s="281">
        <f>INDEX([1]resumen!$M$43:$S$54,MATCH(Z18,[1]resumen!$A$5:$A$16,0),MATCH($T$14,[1]resumen!$B$4:$H$4,0))</f>
        <v>3937295</v>
      </c>
      <c r="AA31" s="281">
        <f>INDEX([1]resumen!$M$43:$S$54,MATCH(AA18,[1]resumen!$A$5:$A$16,0),MATCH($T$14,[1]resumen!$B$4:$H$4,0))</f>
        <v>3851130</v>
      </c>
      <c r="AB31" s="281">
        <f>INDEX([1]resumen!$M$43:$S$54,MATCH(AB18,[1]resumen!$A$5:$A$16,0),MATCH($T$14,[1]resumen!$B$4:$H$4,0))</f>
        <v>0</v>
      </c>
      <c r="AC31" s="281">
        <f>INDEX([1]resumen!$M$43:$S$54,MATCH(AC18,[1]resumen!$A$5:$A$16,0),MATCH($T$14,[1]resumen!$B$4:$H$4,0))</f>
        <v>0</v>
      </c>
      <c r="AD31" s="281">
        <f>INDEX([1]resumen!$M$43:$S$54,MATCH(AD18,[1]resumen!$A$5:$A$16,0),MATCH($T$14,[1]resumen!$B$4:$H$4,0))</f>
        <v>0</v>
      </c>
      <c r="AE31" s="281">
        <f>INDEX([1]resumen!$M$43:$S$54,MATCH(AE18,[1]resumen!$A$5:$A$16,0),MATCH($T$14,[1]resumen!$B$4:$H$4,0))</f>
        <v>0</v>
      </c>
      <c r="AF31" s="115"/>
      <c r="AG31" s="275"/>
      <c r="AH31" s="276"/>
      <c r="AI31" s="278">
        <f t="shared" si="6"/>
        <v>3.6601996156762739</v>
      </c>
      <c r="AJ31" s="278">
        <f t="shared" si="4"/>
        <v>-0.16125284194394851</v>
      </c>
      <c r="AK31" s="278">
        <f t="shared" si="4"/>
        <v>-8.1175498666593899</v>
      </c>
      <c r="AL31" s="278">
        <f t="shared" si="4"/>
        <v>-3.2556375912121793</v>
      </c>
      <c r="AM31" s="278">
        <f t="shared" si="4"/>
        <v>-4.5822631620522465</v>
      </c>
      <c r="AN31" s="278">
        <f t="shared" si="4"/>
        <v>6.2377584261506858</v>
      </c>
      <c r="AO31" s="278">
        <f t="shared" si="4"/>
        <v>-4.8323281895398811</v>
      </c>
      <c r="AP31" s="278">
        <f t="shared" si="4"/>
        <v>-5.6916625526012616</v>
      </c>
      <c r="AQ31" s="279">
        <f t="shared" si="4"/>
        <v>-100</v>
      </c>
      <c r="AR31" s="279">
        <f t="shared" si="4"/>
        <v>-100</v>
      </c>
      <c r="AS31" s="279">
        <f t="shared" si="4"/>
        <v>-100</v>
      </c>
      <c r="AT31" s="279">
        <f t="shared" si="4"/>
        <v>-100</v>
      </c>
      <c r="AU31" s="195"/>
      <c r="AV31" s="397">
        <f t="shared" si="7"/>
        <v>31091392</v>
      </c>
      <c r="AW31" s="397">
        <f t="shared" si="8"/>
        <v>30402067.5</v>
      </c>
      <c r="AX31" s="278">
        <f t="shared" si="5"/>
        <v>-2.2170911485725697</v>
      </c>
    </row>
    <row r="32" spans="3:52" s="172" customFormat="1" ht="13.5" customHeight="1">
      <c r="C32" s="286" t="s">
        <v>128</v>
      </c>
      <c r="D32" s="377" t="s">
        <v>129</v>
      </c>
      <c r="E32" s="287">
        <f>INDEX([1]resumen!$B$62:$H$73,MATCH(E18,[1]resumen!$A$5:$A$16,0),MATCH($E$14,[1]resumen!$B$4:$H$4,0))</f>
        <v>575763</v>
      </c>
      <c r="F32" s="287">
        <f>INDEX([1]resumen!$B$62:$H$73,MATCH(F18,[1]resumen!$A$5:$A$16,0),MATCH($E$14,[1]resumen!$B$4:$H$4,0))</f>
        <v>522139</v>
      </c>
      <c r="G32" s="287">
        <f>INDEX([1]resumen!$B$62:$H$73,MATCH(G18,[1]resumen!$A$5:$A$16,0),MATCH($E$14,[1]resumen!$B$4:$H$4,0))</f>
        <v>589405</v>
      </c>
      <c r="H32" s="287">
        <f>INDEX([1]resumen!$B$62:$H$73,MATCH(H18,[1]resumen!$A$5:$A$16,0),MATCH($E$14,[1]resumen!$B$4:$H$4,0))</f>
        <v>590178</v>
      </c>
      <c r="I32" s="287">
        <f>INDEX([1]resumen!$B$62:$H$73,MATCH(I18,[1]resumen!$A$5:$A$16,0),MATCH($E$14,[1]resumen!$B$4:$H$4,0))</f>
        <v>600516</v>
      </c>
      <c r="J32" s="287">
        <f>INDEX([1]resumen!$B$62:$H$73,MATCH(J18,[1]resumen!$A$5:$A$16,0),MATCH($E$14,[1]resumen!$B$4:$H$4,0))</f>
        <v>576085</v>
      </c>
      <c r="K32" s="287">
        <f>INDEX([1]resumen!$B$62:$H$73,MATCH(K18,[1]resumen!$A$5:$A$16,0),MATCH($E$14,[1]resumen!$B$4:$H$4,0))</f>
        <v>594092</v>
      </c>
      <c r="L32" s="287">
        <f>INDEX([1]resumen!$B$62:$H$73,MATCH(L18,[1]resumen!$A$5:$A$16,0),MATCH($E$14,[1]resumen!$B$4:$H$4,0))</f>
        <v>639198</v>
      </c>
      <c r="M32" s="287">
        <f>INDEX([1]resumen!$B$62:$H$73,MATCH(M18,[1]resumen!$A$5:$A$16,0),MATCH($E$14,[1]resumen!$B$4:$H$4,0))</f>
        <v>581728</v>
      </c>
      <c r="N32" s="287">
        <f>INDEX([1]resumen!$B$62:$H$73,MATCH(N18,[1]resumen!$A$5:$A$16,0),MATCH($E$14,[1]resumen!$B$4:$H$4,0))</f>
        <v>552650</v>
      </c>
      <c r="O32" s="287">
        <f>INDEX([1]resumen!$B$62:$H$73,MATCH(O18,[1]resumen!$A$5:$A$16,0),MATCH($E$14,[1]resumen!$B$4:$H$4,0))</f>
        <v>527512</v>
      </c>
      <c r="P32" s="287">
        <f>INDEX([1]resumen!$B$62:$H$73,MATCH(P18,[1]resumen!$A$5:$A$16,0),MATCH($E$14,[1]resumen!$B$4:$H$4,0))</f>
        <v>544620</v>
      </c>
      <c r="Q32" s="150"/>
      <c r="R32" s="275"/>
      <c r="S32" s="275"/>
      <c r="T32" s="281">
        <f>INDEX([1]resumen!$B$62:$H$73,MATCH(T18,[1]resumen!$A$5:$A$16,0),MATCH($T$14,[1]resumen!$B$4:$H$4,0))</f>
        <v>597951</v>
      </c>
      <c r="U32" s="281">
        <f>INDEX([1]resumen!$B$62:$H$73,MATCH(U18,[1]resumen!$A$5:$A$16,0),MATCH($T$14,[1]resumen!$B$4:$H$4,0))</f>
        <v>530396</v>
      </c>
      <c r="V32" s="281">
        <f>INDEX([1]resumen!$B$62:$H$73,MATCH(V18,[1]resumen!$A$5:$A$16,0),MATCH($T$14,[1]resumen!$B$4:$H$4,0))</f>
        <v>542361</v>
      </c>
      <c r="W32" s="281">
        <f>INDEX([1]resumen!$B$62:$H$73,MATCH(W18,[1]resumen!$A$5:$A$16,0),MATCH($T$14,[1]resumen!$B$4:$H$4,0))</f>
        <v>561099</v>
      </c>
      <c r="X32" s="281">
        <f>INDEX([1]resumen!$B$62:$H$73,MATCH(X18,[1]resumen!$A$5:$A$16,0),MATCH($T$14,[1]resumen!$B$4:$H$4,0))</f>
        <v>571389</v>
      </c>
      <c r="Y32" s="281">
        <f>INDEX([1]resumen!$B$62:$H$73,MATCH(Y18,[1]resumen!$A$5:$A$16,0),MATCH($T$14,[1]resumen!$B$4:$H$4,0))</f>
        <v>610975</v>
      </c>
      <c r="Z32" s="281">
        <f>INDEX([1]resumen!$B$62:$H$73,MATCH(Z18,[1]resumen!$A$5:$A$16,0),MATCH($T$14,[1]resumen!$B$4:$H$4,0))</f>
        <v>574484</v>
      </c>
      <c r="AA32" s="281">
        <f>INDEX([1]resumen!$B$62:$H$73,MATCH(AA18,[1]resumen!$A$5:$A$16,0),MATCH($T$14,[1]resumen!$B$4:$H$4,0))</f>
        <v>585028</v>
      </c>
      <c r="AB32" s="281">
        <f>INDEX([1]resumen!$B$62:$H$73,MATCH(AB18,[1]resumen!$A$5:$A$16,0),MATCH($T$14,[1]resumen!$B$4:$H$4,0))</f>
        <v>0</v>
      </c>
      <c r="AC32" s="281">
        <f>INDEX([1]resumen!$B$62:$H$73,MATCH(AC18,[1]resumen!$A$5:$A$16,0),MATCH($T$14,[1]resumen!$B$4:$H$4,0))</f>
        <v>0</v>
      </c>
      <c r="AD32" s="281">
        <f>INDEX([1]resumen!$B$62:$H$73,MATCH(AD18,[1]resumen!$A$5:$A$16,0),MATCH($T$14,[1]resumen!$B$4:$H$4,0))</f>
        <v>0</v>
      </c>
      <c r="AE32" s="281">
        <f>INDEX([1]resumen!$B$62:$H$73,MATCH(AE18,[1]resumen!$A$5:$A$16,0),MATCH($T$14,[1]resumen!$B$4:$H$4,0))</f>
        <v>0</v>
      </c>
      <c r="AF32" s="115"/>
      <c r="AG32" s="275"/>
      <c r="AH32" s="275"/>
      <c r="AI32" s="278">
        <f t="shared" si="6"/>
        <v>3.8536689575398242</v>
      </c>
      <c r="AJ32" s="278">
        <f t="shared" si="4"/>
        <v>1.5813796709305272</v>
      </c>
      <c r="AK32" s="278">
        <f t="shared" si="4"/>
        <v>-7.9816085713558582</v>
      </c>
      <c r="AL32" s="288">
        <f t="shared" si="4"/>
        <v>-4.9271575694112668</v>
      </c>
      <c r="AM32" s="288">
        <f t="shared" si="4"/>
        <v>-4.8503287173031211</v>
      </c>
      <c r="AN32" s="288">
        <f t="shared" si="4"/>
        <v>6.0563979273891899</v>
      </c>
      <c r="AO32" s="288">
        <f t="shared" si="4"/>
        <v>-3.3004989126263262</v>
      </c>
      <c r="AP32" s="288">
        <f t="shared" si="4"/>
        <v>-8.4746823363026742</v>
      </c>
      <c r="AQ32" s="290"/>
      <c r="AR32" s="290"/>
      <c r="AS32" s="290"/>
      <c r="AT32" s="290"/>
      <c r="AU32" s="195"/>
      <c r="AV32" s="397">
        <f t="shared" si="7"/>
        <v>4687376</v>
      </c>
      <c r="AW32" s="397">
        <f t="shared" si="8"/>
        <v>4573683</v>
      </c>
      <c r="AX32" s="278">
        <f t="shared" si="5"/>
        <v>-2.4255148296189577</v>
      </c>
      <c r="AZ32" s="173"/>
    </row>
    <row r="33" spans="3:52" s="172" customFormat="1">
      <c r="C33" s="192"/>
      <c r="D33" s="192"/>
      <c r="E33" s="192"/>
      <c r="F33" s="192"/>
      <c r="G33" s="192"/>
      <c r="H33" s="192"/>
      <c r="I33" s="197"/>
      <c r="J33" s="197"/>
      <c r="K33" s="197"/>
      <c r="L33" s="197"/>
      <c r="M33" s="197"/>
      <c r="N33" s="197"/>
      <c r="O33" s="189"/>
      <c r="P33" s="189"/>
      <c r="Q33" s="150"/>
      <c r="R33" s="189"/>
      <c r="S33" s="189"/>
      <c r="T33" s="245"/>
      <c r="U33" s="245"/>
      <c r="V33" s="245"/>
      <c r="W33" s="245"/>
      <c r="X33" s="193"/>
      <c r="Y33" s="189"/>
      <c r="Z33" s="189"/>
      <c r="AA33" s="189"/>
      <c r="AB33" s="189"/>
      <c r="AC33" s="189"/>
      <c r="AD33" s="189"/>
      <c r="AE33" s="189"/>
      <c r="AF33" s="115"/>
      <c r="AG33" s="189"/>
      <c r="AH33" s="189"/>
      <c r="AI33" s="194"/>
      <c r="AJ33" s="194"/>
      <c r="AK33" s="194"/>
      <c r="AL33" s="194"/>
      <c r="AM33" s="194"/>
      <c r="AN33" s="194"/>
      <c r="AO33" s="194"/>
      <c r="AP33" s="194"/>
      <c r="AQ33" s="182"/>
      <c r="AR33" s="182"/>
      <c r="AS33" s="182"/>
      <c r="AT33" s="182"/>
      <c r="AU33" s="195"/>
      <c r="AV33" s="193"/>
      <c r="AW33" s="193"/>
      <c r="AX33" s="198"/>
      <c r="AZ33" s="173"/>
    </row>
    <row r="34" spans="3:52" s="172" customFormat="1">
      <c r="C34" s="32" t="s">
        <v>233</v>
      </c>
      <c r="D34" s="174"/>
      <c r="E34" s="174"/>
      <c r="F34" s="174"/>
      <c r="G34" s="174"/>
      <c r="H34" s="174"/>
      <c r="I34" s="175"/>
      <c r="J34" s="175"/>
      <c r="K34" s="175"/>
      <c r="L34" s="175"/>
      <c r="M34" s="175"/>
      <c r="N34" s="175"/>
      <c r="O34" s="176"/>
      <c r="P34" s="176"/>
      <c r="Q34" s="150"/>
      <c r="R34" s="176"/>
      <c r="S34" s="176"/>
      <c r="T34" s="243"/>
      <c r="U34" s="243"/>
      <c r="V34" s="243"/>
      <c r="W34" s="243"/>
      <c r="X34" s="177"/>
      <c r="Y34" s="176"/>
      <c r="Z34" s="176"/>
      <c r="AA34" s="176"/>
      <c r="AB34" s="176"/>
      <c r="AC34" s="176"/>
      <c r="AD34" s="176"/>
      <c r="AE34" s="176"/>
      <c r="AF34" s="115"/>
      <c r="AG34" s="176"/>
      <c r="AH34" s="176"/>
      <c r="AI34" s="178"/>
      <c r="AJ34" s="178"/>
      <c r="AK34" s="178"/>
      <c r="AL34" s="178"/>
      <c r="AM34" s="178"/>
      <c r="AN34" s="178"/>
      <c r="AO34" s="178"/>
      <c r="AP34" s="178"/>
      <c r="AQ34" s="181"/>
      <c r="AR34" s="181"/>
      <c r="AS34" s="181"/>
      <c r="AT34" s="181"/>
      <c r="AU34" s="195"/>
      <c r="AV34" s="438" t="str">
        <f>AV28</f>
        <v>Acumulado Agosto</v>
      </c>
      <c r="AW34" s="439"/>
      <c r="AX34" s="292" t="str">
        <f>AX28</f>
        <v>Var %</v>
      </c>
      <c r="AZ34" s="173"/>
    </row>
    <row r="35" spans="3:52" s="172" customFormat="1">
      <c r="C35" s="294" t="s">
        <v>228</v>
      </c>
      <c r="D35" s="376" t="s">
        <v>232</v>
      </c>
      <c r="E35" s="295">
        <f>INDEX([1]resumen!$B$83:$H$94,MATCH(E18,[1]resumen!$A$5:$A$16,0),MATCH($E$14,[1]resumen!$B$4:$H$4,0))</f>
        <v>1219661</v>
      </c>
      <c r="F35" s="295">
        <f>INDEX([1]resumen!$B$83:$H$94,MATCH(F18,[1]resumen!$A$5:$A$16,0),MATCH($E$14,[1]resumen!$B$4:$H$4,0))</f>
        <v>1066613</v>
      </c>
      <c r="G35" s="295">
        <f>INDEX([1]resumen!$B$83:$H$94,MATCH(G18,[1]resumen!$A$5:$A$16,0),MATCH($E$14,[1]resumen!$B$4:$H$4,0))</f>
        <v>1112482</v>
      </c>
      <c r="H35" s="295">
        <f>INDEX([1]resumen!$B$83:$H$94,MATCH(H18,[1]resumen!$A$5:$A$16,0),MATCH($E$14,[1]resumen!$B$4:$H$4,0))</f>
        <v>1057828</v>
      </c>
      <c r="I35" s="295">
        <f>INDEX([1]resumen!$B$83:$H$94,MATCH(I18,[1]resumen!$A$5:$A$16,0),MATCH($E$14,[1]resumen!$B$4:$H$4,0))</f>
        <v>1091200</v>
      </c>
      <c r="J35" s="295">
        <f>INDEX([1]resumen!$B$83:$H$94,MATCH(J18,[1]resumen!$A$5:$A$16,0),MATCH($E$14,[1]resumen!$B$4:$H$4,0))</f>
        <v>1095146</v>
      </c>
      <c r="K35" s="295">
        <f>INDEX([1]resumen!$B$83:$H$94,MATCH(K18,[1]resumen!$A$5:$A$16,0),MATCH($E$14,[1]resumen!$B$4:$H$4,0))</f>
        <v>1209128</v>
      </c>
      <c r="L35" s="295">
        <f>INDEX([1]resumen!$B$83:$H$94,MATCH(L18,[1]resumen!$A$5:$A$16,0),MATCH($E$14,[1]resumen!$B$4:$H$4,0))</f>
        <v>1155243</v>
      </c>
      <c r="M35" s="295">
        <f>INDEX([1]resumen!$B$83:$H$94,MATCH(M18,[1]resumen!$A$5:$A$16,0),MATCH($E$14,[1]resumen!$B$4:$H$4,0))</f>
        <v>1016785</v>
      </c>
      <c r="N35" s="295">
        <f>INDEX([1]resumen!$B$83:$H$94,MATCH(N18,[1]resumen!$A$5:$A$16,0),MATCH($E$14,[1]resumen!$B$4:$H$4,0))</f>
        <v>1066121</v>
      </c>
      <c r="O35" s="295">
        <f>INDEX([1]resumen!$B$83:$H$94,MATCH(O18,[1]resumen!$A$5:$A$16,0),MATCH($E$14,[1]resumen!$B$4:$H$4,0))</f>
        <v>1085222</v>
      </c>
      <c r="P35" s="295">
        <f>INDEX([1]resumen!$B$83:$H$94,MATCH(P18,[1]resumen!$A$5:$A$16,0),MATCH($E$14,[1]resumen!$B$4:$H$4,0))</f>
        <v>1259244</v>
      </c>
      <c r="Q35" s="150"/>
      <c r="R35" s="296"/>
      <c r="S35" s="296"/>
      <c r="T35" s="295">
        <f>INDEX([1]resumen!$B$83:$H$94,MATCH(T18,[1]resumen!$A$5:$A$16,0),MATCH($T$14,[1]resumen!$B$4:$H$4,0))</f>
        <v>1384985</v>
      </c>
      <c r="U35" s="295">
        <f>INDEX([1]resumen!$B$83:$H$94,MATCH(U18,[1]resumen!$A$5:$A$16,0),MATCH($T$14,[1]resumen!$B$4:$H$4,0))</f>
        <v>1160173</v>
      </c>
      <c r="V35" s="295">
        <f>INDEX([1]resumen!$B$83:$H$94,MATCH(V18,[1]resumen!$A$5:$A$16,0),MATCH($T$14,[1]resumen!$B$4:$H$4,0))</f>
        <v>1238165</v>
      </c>
      <c r="W35" s="295">
        <f>INDEX([1]resumen!$B$83:$H$94,MATCH(W18,[1]resumen!$A$5:$A$16,0),MATCH($T$14,[1]resumen!$B$4:$H$4,0))</f>
        <v>1231828</v>
      </c>
      <c r="X35" s="295">
        <f>INDEX([1]resumen!$B$83:$H$94,MATCH(X18,[1]resumen!$A$5:$A$16,0),MATCH($T$14,[1]resumen!$B$4:$H$4,0))</f>
        <v>1237396</v>
      </c>
      <c r="Y35" s="295">
        <f>INDEX([1]resumen!$B$83:$H$94,MATCH(Y18,[1]resumen!$A$5:$A$16,0),MATCH($T$14,[1]resumen!$B$4:$H$4,0))</f>
        <v>1293752</v>
      </c>
      <c r="Z35" s="295">
        <f>INDEX([1]resumen!$B$83:$H$94,MATCH(Z18,[1]resumen!$A$5:$A$16,0),MATCH($T$14,[1]resumen!$B$4:$H$4,0))</f>
        <v>1458204</v>
      </c>
      <c r="AA35" s="295">
        <f>INDEX([1]resumen!$B$83:$H$94,MATCH(AA18,[1]resumen!$A$5:$A$16,0),MATCH($T$14,[1]resumen!$B$4:$H$4,0))</f>
        <v>1415032</v>
      </c>
      <c r="AB35" s="295">
        <f>INDEX([1]resumen!$B$83:$H$94,MATCH(AB18,[1]resumen!$A$5:$A$16,0),MATCH($T$14,[1]resumen!$B$4:$H$4,0))</f>
        <v>0</v>
      </c>
      <c r="AC35" s="295">
        <f>INDEX([1]resumen!$B$83:$H$94,MATCH(AC18,[1]resumen!$A$5:$A$16,0),MATCH($T$14,[1]resumen!$B$4:$H$4,0))</f>
        <v>0</v>
      </c>
      <c r="AD35" s="295">
        <f>INDEX([1]resumen!$B$83:$H$94,MATCH(AD18,[1]resumen!$A$5:$A$16,0),MATCH($T$14,[1]resumen!$B$4:$H$4,0))</f>
        <v>0</v>
      </c>
      <c r="AE35" s="295">
        <f>INDEX([1]resumen!$B$83:$H$94,MATCH(AE18,[1]resumen!$A$5:$A$16,0),MATCH($T$14,[1]resumen!$B$4:$H$4,0))</f>
        <v>0</v>
      </c>
      <c r="AF35" s="115"/>
      <c r="AG35" s="296"/>
      <c r="AH35" s="296"/>
      <c r="AI35" s="297">
        <f t="shared" ref="AI35:AI38" si="9">IFERROR(((T35/E35)-1)*100,"ND")</f>
        <v>13.55491402939013</v>
      </c>
      <c r="AJ35" s="297">
        <f t="shared" ref="AJ35:AT38" si="10">IFERROR(((U35/F35)-1)*100,"NA")</f>
        <v>8.7716913257198215</v>
      </c>
      <c r="AK35" s="297">
        <f t="shared" si="10"/>
        <v>11.297531106121262</v>
      </c>
      <c r="AL35" s="298">
        <f t="shared" si="10"/>
        <v>16.448798859549953</v>
      </c>
      <c r="AM35" s="298">
        <f t="shared" si="10"/>
        <v>13.397727272727277</v>
      </c>
      <c r="AN35" s="298">
        <f t="shared" si="10"/>
        <v>18.135116231077863</v>
      </c>
      <c r="AO35" s="298">
        <f t="shared" si="10"/>
        <v>20.599638747924121</v>
      </c>
      <c r="AP35" s="298">
        <f t="shared" si="10"/>
        <v>22.487822908253928</v>
      </c>
      <c r="AQ35" s="298">
        <f t="shared" si="10"/>
        <v>-100</v>
      </c>
      <c r="AR35" s="298">
        <f t="shared" si="10"/>
        <v>-100</v>
      </c>
      <c r="AS35" s="298">
        <f t="shared" si="10"/>
        <v>-100</v>
      </c>
      <c r="AT35" s="298">
        <f t="shared" si="10"/>
        <v>-100</v>
      </c>
      <c r="AU35" s="195"/>
      <c r="AV35" s="397">
        <f t="shared" ref="AV35:AV38" si="11">SUM(E35:L35)</f>
        <v>9007301</v>
      </c>
      <c r="AW35" s="397">
        <f t="shared" ref="AW35:AW38" si="12">SUM(T35:AA35)</f>
        <v>10419535</v>
      </c>
      <c r="AX35" s="297">
        <f t="shared" ref="AX35:AX38" si="13">IFERROR(((AW35/AV35)-1)*100,"ND")</f>
        <v>15.67876992231081</v>
      </c>
      <c r="AZ35" s="173"/>
    </row>
    <row r="36" spans="3:52" s="172" customFormat="1">
      <c r="C36" s="286" t="s">
        <v>229</v>
      </c>
      <c r="D36" s="377" t="s">
        <v>232</v>
      </c>
      <c r="E36" s="287">
        <f>INDEX([1]resumen!$B$101:$H$112,MATCH(E18,[1]resumen!$A$5:$A$16,0),MATCH($E$14,[1]resumen!$B$4:$H$4,0))</f>
        <v>189111</v>
      </c>
      <c r="F36" s="287">
        <f>INDEX([1]resumen!$B$101:$H$112,MATCH(F18,[1]resumen!$A$5:$A$16,0),MATCH($E$14,[1]resumen!$B$4:$H$4,0))</f>
        <v>184235</v>
      </c>
      <c r="G36" s="287">
        <f>INDEX([1]resumen!$B$101:$H$112,MATCH(G18,[1]resumen!$A$5:$A$16,0),MATCH($E$14,[1]resumen!$B$4:$H$4,0))</f>
        <v>184361</v>
      </c>
      <c r="H36" s="287">
        <f>INDEX([1]resumen!$B$101:$H$112,MATCH(H18,[1]resumen!$A$5:$A$16,0),MATCH($E$14,[1]resumen!$B$4:$H$4,0))</f>
        <v>172273</v>
      </c>
      <c r="I36" s="287">
        <f>INDEX([1]resumen!$B$101:$H$112,MATCH(I18,[1]resumen!$A$5:$A$16,0),MATCH($E$14,[1]resumen!$B$4:$H$4,0))</f>
        <v>176973</v>
      </c>
      <c r="J36" s="287">
        <f>INDEX([1]resumen!$B$101:$H$112,MATCH(J18,[1]resumen!$A$5:$A$16,0),MATCH($E$14,[1]resumen!$B$4:$H$4,0))</f>
        <v>165170</v>
      </c>
      <c r="K36" s="287">
        <f>INDEX([1]resumen!$B$101:$H$112,MATCH(K18,[1]resumen!$A$5:$A$16,0),MATCH($E$14,[1]resumen!$B$4:$H$4,0))</f>
        <v>192831</v>
      </c>
      <c r="L36" s="287">
        <f>INDEX([1]resumen!$B$101:$H$112,MATCH(L18,[1]resumen!$A$5:$A$16,0),MATCH($E$14,[1]resumen!$B$4:$H$4,0))</f>
        <v>174245</v>
      </c>
      <c r="M36" s="287">
        <f>INDEX([1]resumen!$B$101:$H$112,MATCH(M18,[1]resumen!$A$5:$A$16,0),MATCH($E$14,[1]resumen!$B$4:$H$4,0))</f>
        <v>160593</v>
      </c>
      <c r="N36" s="287">
        <f>INDEX([1]resumen!$B$101:$H$112,MATCH(N18,[1]resumen!$A$5:$A$16,0),MATCH($E$14,[1]resumen!$B$4:$H$4,0))</f>
        <v>175558</v>
      </c>
      <c r="O36" s="287">
        <f>INDEX([1]resumen!$B$101:$H$112,MATCH(O18,[1]resumen!$A$5:$A$16,0),MATCH($E$14,[1]resumen!$B$4:$H$4,0))</f>
        <v>177881</v>
      </c>
      <c r="P36" s="287">
        <f>INDEX([1]resumen!$B$101:$H$112,MATCH(P18,[1]resumen!$A$5:$A$16,0),MATCH($E$14,[1]resumen!$B$4:$H$4,0))</f>
        <v>190360</v>
      </c>
      <c r="Q36" s="150"/>
      <c r="R36" s="275"/>
      <c r="S36" s="275"/>
      <c r="T36" s="287">
        <f>INDEX([1]resumen!$B$101:$H$112,MATCH(T18,[1]resumen!$A$5:$A$16,0),MATCH($T$14,[1]resumen!$B$4:$H$4,0))</f>
        <v>215084</v>
      </c>
      <c r="U36" s="287">
        <f>INDEX([1]resumen!$B$101:$H$112,MATCH(U18,[1]resumen!$A$5:$A$16,0),MATCH($T$14,[1]resumen!$B$4:$H$4,0))</f>
        <v>189448</v>
      </c>
      <c r="V36" s="287">
        <f>INDEX([1]resumen!$B$101:$H$112,MATCH(V18,[1]resumen!$A$5:$A$16,0),MATCH($T$14,[1]resumen!$B$4:$H$4,0))</f>
        <v>205516</v>
      </c>
      <c r="W36" s="287">
        <f>INDEX([1]resumen!$B$101:$H$112,MATCH(W18,[1]resumen!$A$5:$A$16,0),MATCH($T$14,[1]resumen!$B$4:$H$4,0))</f>
        <v>181421</v>
      </c>
      <c r="X36" s="287">
        <f>INDEX([1]resumen!$B$101:$H$112,MATCH(X18,[1]resumen!$A$5:$A$16,0),MATCH($T$14,[1]resumen!$B$4:$H$4,0))</f>
        <v>175528</v>
      </c>
      <c r="Y36" s="287">
        <f>INDEX([1]resumen!$B$101:$H$112,MATCH(Y18,[1]resumen!$A$5:$A$16,0),MATCH($T$14,[1]resumen!$B$4:$H$4,0))</f>
        <v>180635</v>
      </c>
      <c r="Z36" s="287">
        <f>INDEX([1]resumen!$B$101:$H$112,MATCH(Z18,[1]resumen!$A$5:$A$16,0),MATCH($T$14,[1]resumen!$B$4:$H$4,0))</f>
        <v>198048</v>
      </c>
      <c r="AA36" s="287">
        <f>INDEX([1]resumen!$B$101:$H$112,MATCH(AA18,[1]resumen!$A$5:$A$16,0),MATCH($T$14,[1]resumen!$B$4:$H$4,0))</f>
        <v>191615</v>
      </c>
      <c r="AB36" s="287">
        <f>INDEX([1]resumen!$B$101:$H$112,MATCH(AB18,[1]resumen!$A$5:$A$16,0),MATCH($T$14,[1]resumen!$B$4:$H$4,0))</f>
        <v>0</v>
      </c>
      <c r="AC36" s="287">
        <f>INDEX([1]resumen!$B$101:$H$112,MATCH(AC18,[1]resumen!$A$5:$A$16,0),MATCH($T$14,[1]resumen!$B$4:$H$4,0))</f>
        <v>0</v>
      </c>
      <c r="AD36" s="287">
        <f>INDEX([1]resumen!$B$101:$H$112,MATCH(AD18,[1]resumen!$A$5:$A$16,0),MATCH($T$14,[1]resumen!$B$4:$H$4,0))</f>
        <v>0</v>
      </c>
      <c r="AE36" s="287">
        <f>INDEX([1]resumen!$B$101:$H$112,MATCH(AE18,[1]resumen!$A$5:$A$16,0),MATCH($T$14,[1]resumen!$B$4:$H$4,0))</f>
        <v>0</v>
      </c>
      <c r="AF36" s="115"/>
      <c r="AG36" s="275"/>
      <c r="AH36" s="275"/>
      <c r="AI36" s="278">
        <f t="shared" si="9"/>
        <v>13.734261888520493</v>
      </c>
      <c r="AJ36" s="278">
        <f t="shared" si="10"/>
        <v>2.8295383613319958</v>
      </c>
      <c r="AK36" s="278">
        <f t="shared" si="10"/>
        <v>11.474769609624591</v>
      </c>
      <c r="AL36" s="288">
        <f t="shared" si="10"/>
        <v>5.3101762899583793</v>
      </c>
      <c r="AM36" s="288">
        <f t="shared" si="10"/>
        <v>-0.8165087329705667</v>
      </c>
      <c r="AN36" s="288">
        <f t="shared" si="10"/>
        <v>9.3630804625537412</v>
      </c>
      <c r="AO36" s="288">
        <f t="shared" si="10"/>
        <v>2.7054778536646173</v>
      </c>
      <c r="AP36" s="288">
        <f t="shared" si="10"/>
        <v>9.9687222014978936</v>
      </c>
      <c r="AQ36" s="288">
        <f t="shared" si="10"/>
        <v>-100</v>
      </c>
      <c r="AR36" s="288">
        <f t="shared" si="10"/>
        <v>-100</v>
      </c>
      <c r="AS36" s="288">
        <f t="shared" si="10"/>
        <v>-100</v>
      </c>
      <c r="AT36" s="288">
        <f t="shared" si="10"/>
        <v>-100</v>
      </c>
      <c r="AU36" s="195"/>
      <c r="AV36" s="397">
        <f t="shared" si="11"/>
        <v>1439199</v>
      </c>
      <c r="AW36" s="397">
        <f t="shared" si="12"/>
        <v>1537295</v>
      </c>
      <c r="AX36" s="278">
        <f t="shared" si="13"/>
        <v>6.8160136298037965</v>
      </c>
      <c r="AZ36" s="173"/>
    </row>
    <row r="37" spans="3:52" s="172" customFormat="1">
      <c r="C37" s="286" t="s">
        <v>230</v>
      </c>
      <c r="D37" s="377" t="s">
        <v>232</v>
      </c>
      <c r="E37" s="287">
        <f>INDEX([1]resumen!$M$83:$S$94,MATCH(E18,[1]resumen!$A$5:$A$16,0),MATCH($E$14,[1]resumen!$B$4:$H$4,0))</f>
        <v>197701</v>
      </c>
      <c r="F37" s="287">
        <f>INDEX([1]resumen!$M$83:$S$94,MATCH(F18,[1]resumen!$A$5:$A$16,0),MATCH($E$14,[1]resumen!$B$4:$H$4,0))</f>
        <v>198707</v>
      </c>
      <c r="G37" s="287">
        <f>INDEX([1]resumen!$M$83:$S$94,MATCH(G18,[1]resumen!$A$5:$A$16,0),MATCH($E$14,[1]resumen!$B$4:$H$4,0))</f>
        <v>182257</v>
      </c>
      <c r="H37" s="287">
        <f>INDEX([1]resumen!$M$83:$S$94,MATCH(H18,[1]resumen!$A$5:$A$16,0),MATCH($E$14,[1]resumen!$B$4:$H$4,0))</f>
        <v>167043</v>
      </c>
      <c r="I37" s="287">
        <f>INDEX([1]resumen!$M$83:$S$94,MATCH(I18,[1]resumen!$A$5:$A$16,0),MATCH($E$14,[1]resumen!$B$4:$H$4,0))</f>
        <v>168511</v>
      </c>
      <c r="J37" s="287">
        <f>INDEX([1]resumen!$M$83:$S$94,MATCH(J18,[1]resumen!$A$5:$A$16,0),MATCH($E$14,[1]resumen!$B$4:$H$4,0))</f>
        <v>173027</v>
      </c>
      <c r="K37" s="287">
        <f>INDEX([1]resumen!$M$83:$S$94,MATCH(K18,[1]resumen!$A$5:$A$16,0),MATCH($E$14,[1]resumen!$B$4:$H$4,0))</f>
        <v>186351</v>
      </c>
      <c r="L37" s="287">
        <f>INDEX([1]resumen!$M$83:$S$94,MATCH(L18,[1]resumen!$A$5:$A$16,0),MATCH($E$14,[1]resumen!$B$4:$H$4,0))</f>
        <v>182875</v>
      </c>
      <c r="M37" s="287">
        <f>INDEX([1]resumen!$M$83:$S$94,MATCH(M18,[1]resumen!$A$5:$A$16,0),MATCH($E$14,[1]resumen!$B$4:$H$4,0))</f>
        <v>172570</v>
      </c>
      <c r="N37" s="287">
        <f>INDEX([1]resumen!$M$83:$S$94,MATCH(N18,[1]resumen!$A$5:$A$16,0),MATCH($E$14,[1]resumen!$B$4:$H$4,0))</f>
        <v>170733</v>
      </c>
      <c r="O37" s="287">
        <f>INDEX([1]resumen!$M$83:$S$94,MATCH(O18,[1]resumen!$A$5:$A$16,0),MATCH($E$14,[1]resumen!$B$4:$H$4,0))</f>
        <v>201859</v>
      </c>
      <c r="P37" s="287">
        <f>INDEX([1]resumen!$M$83:$S$94,MATCH(P18,[1]resumen!$A$5:$A$16,0),MATCH($E$14,[1]resumen!$B$4:$H$4,0))</f>
        <v>200551</v>
      </c>
      <c r="Q37" s="150"/>
      <c r="R37" s="275"/>
      <c r="S37" s="275"/>
      <c r="T37" s="287">
        <f>INDEX([1]resumen!$M$83:$S$94,MATCH(T18,[1]resumen!$A$5:$A$16,0),MATCH($T$14,[1]resumen!$B$4:$H$4,0))</f>
        <v>203550</v>
      </c>
      <c r="U37" s="287">
        <f>INDEX([1]resumen!$M$83:$S$94,MATCH(U18,[1]resumen!$A$5:$A$16,0),MATCH($T$14,[1]resumen!$B$4:$H$4,0))</f>
        <v>189423</v>
      </c>
      <c r="V37" s="287">
        <f>INDEX([1]resumen!$M$83:$S$94,MATCH(V18,[1]resumen!$A$5:$A$16,0),MATCH($T$14,[1]resumen!$B$4:$H$4,0))</f>
        <v>184985</v>
      </c>
      <c r="W37" s="287">
        <f>INDEX([1]resumen!$M$83:$S$94,MATCH(W18,[1]resumen!$A$5:$A$16,0),MATCH($T$14,[1]resumen!$B$4:$H$4,0))</f>
        <v>179438</v>
      </c>
      <c r="X37" s="287">
        <f>INDEX([1]resumen!$M$83:$S$94,MATCH(X18,[1]resumen!$A$5:$A$16,0),MATCH($T$14,[1]resumen!$B$4:$H$4,0))</f>
        <v>163122</v>
      </c>
      <c r="Y37" s="287">
        <f>INDEX([1]resumen!$M$83:$S$94,MATCH(Y18,[1]resumen!$A$5:$A$16,0),MATCH($T$14,[1]resumen!$B$4:$H$4,0))</f>
        <v>172424</v>
      </c>
      <c r="Z37" s="287">
        <f>INDEX([1]resumen!$M$83:$S$94,MATCH(Z18,[1]resumen!$A$5:$A$16,0),MATCH($T$14,[1]resumen!$B$4:$H$4,0))</f>
        <v>177393</v>
      </c>
      <c r="AA37" s="287">
        <f>INDEX([1]resumen!$M$83:$S$94,MATCH(AA18,[1]resumen!$A$5:$A$16,0),MATCH($T$14,[1]resumen!$B$4:$H$4,0))</f>
        <v>181200</v>
      </c>
      <c r="AB37" s="287">
        <f>INDEX([1]resumen!$M$83:$S$94,MATCH(AB18,[1]resumen!$A$5:$A$16,0),MATCH($T$14,[1]resumen!$B$4:$H$4,0))</f>
        <v>0</v>
      </c>
      <c r="AC37" s="287">
        <f>INDEX([1]resumen!$M$83:$S$94,MATCH(AC18,[1]resumen!$A$5:$A$16,0),MATCH($T$14,[1]resumen!$B$4:$H$4,0))</f>
        <v>0</v>
      </c>
      <c r="AD37" s="287">
        <f>INDEX([1]resumen!$M$83:$S$94,MATCH(AD18,[1]resumen!$A$5:$A$16,0),MATCH($T$14,[1]resumen!$B$4:$H$4,0))</f>
        <v>0</v>
      </c>
      <c r="AE37" s="287">
        <f>INDEX([1]resumen!$M$83:$S$94,MATCH(AE18,[1]resumen!$A$5:$A$16,0),MATCH($T$14,[1]resumen!$B$4:$H$4,0))</f>
        <v>0</v>
      </c>
      <c r="AF37" s="115"/>
      <c r="AG37" s="275"/>
      <c r="AH37" s="275"/>
      <c r="AI37" s="278">
        <f t="shared" si="9"/>
        <v>2.9585080500351468</v>
      </c>
      <c r="AJ37" s="278">
        <f t="shared" si="10"/>
        <v>-4.6722058105653002</v>
      </c>
      <c r="AK37" s="278">
        <f t="shared" si="10"/>
        <v>1.4967875033606415</v>
      </c>
      <c r="AL37" s="288">
        <f t="shared" si="10"/>
        <v>7.420245086594468</v>
      </c>
      <c r="AM37" s="288">
        <f t="shared" si="10"/>
        <v>-3.1980108123505269</v>
      </c>
      <c r="AN37" s="288">
        <f t="shared" si="10"/>
        <v>-0.34850052303975199</v>
      </c>
      <c r="AO37" s="288">
        <f t="shared" si="10"/>
        <v>-4.8070576492747596</v>
      </c>
      <c r="AP37" s="288">
        <f t="shared" si="10"/>
        <v>-0.91592617908407004</v>
      </c>
      <c r="AQ37" s="288">
        <f t="shared" si="10"/>
        <v>-100</v>
      </c>
      <c r="AR37" s="288">
        <f t="shared" si="10"/>
        <v>-100</v>
      </c>
      <c r="AS37" s="288">
        <f t="shared" si="10"/>
        <v>-100</v>
      </c>
      <c r="AT37" s="288">
        <f t="shared" si="10"/>
        <v>-100</v>
      </c>
      <c r="AU37" s="195"/>
      <c r="AV37" s="397">
        <f t="shared" si="11"/>
        <v>1456472</v>
      </c>
      <c r="AW37" s="397">
        <f t="shared" si="12"/>
        <v>1451535</v>
      </c>
      <c r="AX37" s="278">
        <f t="shared" si="13"/>
        <v>-0.33896978452040427</v>
      </c>
      <c r="AZ37" s="173"/>
    </row>
    <row r="38" spans="3:52" s="172" customFormat="1">
      <c r="C38" s="286" t="s">
        <v>231</v>
      </c>
      <c r="D38" s="377" t="s">
        <v>232</v>
      </c>
      <c r="E38" s="287">
        <f>INDEX([1]resumen!$M$101:$S$112,MATCH(E18,[1]resumen!$A$5:$A$16,0),MATCH($E$14,[1]resumen!$B$4:$H$4,0))</f>
        <v>832849</v>
      </c>
      <c r="F38" s="287">
        <f>INDEX([1]resumen!$M$101:$S$112,MATCH(F18,[1]resumen!$A$5:$A$16,0),MATCH($E$14,[1]resumen!$B$4:$H$4,0))</f>
        <v>683671</v>
      </c>
      <c r="G38" s="287">
        <f>INDEX([1]resumen!$M$101:$S$112,MATCH(G18,[1]resumen!$A$5:$A$16,0),MATCH($E$14,[1]resumen!$B$4:$H$4,0))</f>
        <v>745864</v>
      </c>
      <c r="H38" s="287">
        <f>INDEX([1]resumen!$M$101:$S$112,MATCH(H18,[1]resumen!$A$5:$A$16,0),MATCH($E$14,[1]resumen!$B$4:$H$4,0))</f>
        <v>718512</v>
      </c>
      <c r="I38" s="287">
        <f>INDEX([1]resumen!$M$101:$S$112,MATCH(I18,[1]resumen!$A$5:$A$16,0),MATCH($E$14,[1]resumen!$B$4:$H$4,0))</f>
        <v>745716</v>
      </c>
      <c r="J38" s="287">
        <f>INDEX([1]resumen!$M$101:$S$112,MATCH(J18,[1]resumen!$A$5:$A$16,0),MATCH($E$14,[1]resumen!$B$4:$H$4,0))</f>
        <v>756949</v>
      </c>
      <c r="K38" s="287">
        <f>INDEX([1]resumen!$M$101:$S$112,MATCH(K18,[1]resumen!$A$5:$A$16,0),MATCH($E$14,[1]resumen!$B$4:$H$4,0))</f>
        <v>829946</v>
      </c>
      <c r="L38" s="287">
        <f>INDEX([1]resumen!$M$101:$S$112,MATCH(L18,[1]resumen!$A$5:$A$16,0),MATCH($E$14,[1]resumen!$B$4:$H$4,0))</f>
        <v>798123</v>
      </c>
      <c r="M38" s="287">
        <f>INDEX([1]resumen!$M$101:$S$112,MATCH(M18,[1]resumen!$A$5:$A$16,0),MATCH($E$14,[1]resumen!$B$4:$H$4,0))</f>
        <v>683622</v>
      </c>
      <c r="N38" s="287">
        <f>INDEX([1]resumen!$M$101:$S$112,MATCH(N18,[1]resumen!$A$5:$A$16,0),MATCH($E$14,[1]resumen!$B$4:$H$4,0))</f>
        <v>719830</v>
      </c>
      <c r="O38" s="287">
        <f>INDEX([1]resumen!$M$101:$S$112,MATCH(O18,[1]resumen!$A$5:$A$16,0),MATCH($E$14,[1]resumen!$B$4:$H$4,0))</f>
        <v>705482</v>
      </c>
      <c r="P38" s="287">
        <f>INDEX([1]resumen!$M$101:$S$112,MATCH(P18,[1]resumen!$A$5:$A$16,0),MATCH($E$14,[1]resumen!$B$4:$H$4,0))</f>
        <v>86833</v>
      </c>
      <c r="Q38" s="150"/>
      <c r="R38" s="275"/>
      <c r="S38" s="275"/>
      <c r="T38" s="287">
        <f>INDEX([1]resumen!$M$101:$S$112,MATCH(T18,[1]resumen!$A$5:$A$16,0),MATCH($T$14,[1]resumen!$B$4:$H$4,0))</f>
        <v>966351</v>
      </c>
      <c r="U38" s="287">
        <f>INDEX([1]resumen!$M$101:$S$112,MATCH(U18,[1]resumen!$A$5:$A$16,0),MATCH($T$14,[1]resumen!$B$4:$H$4,0))</f>
        <v>781302</v>
      </c>
      <c r="V38" s="287">
        <f>INDEX([1]resumen!$M$101:$S$112,MATCH(V18,[1]resumen!$A$5:$A$16,0),MATCH($T$14,[1]resumen!$B$4:$H$4,0))</f>
        <v>847664</v>
      </c>
      <c r="W38" s="287">
        <f>INDEX([1]resumen!$M$101:$S$112,MATCH(W18,[1]resumen!$A$5:$A$16,0),MATCH($T$14,[1]resumen!$B$4:$H$4,0))</f>
        <v>870969</v>
      </c>
      <c r="X38" s="287">
        <f>INDEX([1]resumen!$M$101:$S$112,MATCH(X18,[1]resumen!$A$5:$A$16,0),MATCH($T$14,[1]resumen!$B$4:$H$4,0))</f>
        <v>898746</v>
      </c>
      <c r="Y38" s="287">
        <f>INDEX([1]resumen!$M$101:$S$112,MATCH(Y18,[1]resumen!$A$5:$A$16,0),MATCH($T$14,[1]resumen!$B$4:$H$4,0))</f>
        <v>940693</v>
      </c>
      <c r="Z38" s="287">
        <f>INDEX([1]resumen!$M$101:$S$112,MATCH(Z18,[1]resumen!$A$5:$A$16,0),MATCH($T$14,[1]resumen!$B$4:$H$4,0))</f>
        <v>1082763</v>
      </c>
      <c r="AA38" s="287">
        <f>INDEX([1]resumen!$M$101:$S$112,MATCH(AA18,[1]resumen!$A$5:$A$16,0),MATCH($T$14,[1]resumen!$B$4:$H$4,0))</f>
        <v>1042217</v>
      </c>
      <c r="AB38" s="287">
        <f>INDEX([1]resumen!$M$101:$S$112,MATCH(AB18,[1]resumen!$A$5:$A$16,0),MATCH($T$14,[1]resumen!$B$4:$H$4,0))</f>
        <v>0</v>
      </c>
      <c r="AC38" s="287">
        <f>INDEX([1]resumen!$M$101:$S$112,MATCH(AC18,[1]resumen!$A$5:$A$16,0),MATCH($T$14,[1]resumen!$B$4:$H$4,0))</f>
        <v>0</v>
      </c>
      <c r="AD38" s="287">
        <f>INDEX([1]resumen!$M$101:$S$112,MATCH(AD18,[1]resumen!$A$5:$A$16,0),MATCH($T$14,[1]resumen!$B$4:$H$4,0))</f>
        <v>0</v>
      </c>
      <c r="AE38" s="287">
        <f>INDEX([1]resumen!$M$101:$S$112,MATCH(AE18,[1]resumen!$A$5:$A$16,0),MATCH($T$14,[1]resumen!$B$4:$H$4,0))</f>
        <v>0</v>
      </c>
      <c r="AF38" s="115"/>
      <c r="AG38" s="275"/>
      <c r="AH38" s="275"/>
      <c r="AI38" s="278">
        <f t="shared" si="9"/>
        <v>16.029556378166987</v>
      </c>
      <c r="AJ38" s="278">
        <f t="shared" si="10"/>
        <v>14.280406803857403</v>
      </c>
      <c r="AK38" s="278">
        <f t="shared" si="10"/>
        <v>13.648600817307166</v>
      </c>
      <c r="AL38" s="288">
        <f t="shared" si="10"/>
        <v>21.218434765181371</v>
      </c>
      <c r="AM38" s="288">
        <f t="shared" si="10"/>
        <v>20.521217192604158</v>
      </c>
      <c r="AN38" s="288">
        <f t="shared" si="10"/>
        <v>24.274290606104245</v>
      </c>
      <c r="AO38" s="288">
        <f t="shared" si="10"/>
        <v>30.461861374113486</v>
      </c>
      <c r="AP38" s="288">
        <f t="shared" si="10"/>
        <v>30.583506552248217</v>
      </c>
      <c r="AQ38" s="288">
        <f t="shared" si="10"/>
        <v>-100</v>
      </c>
      <c r="AR38" s="288">
        <f t="shared" si="10"/>
        <v>-100</v>
      </c>
      <c r="AS38" s="288">
        <f t="shared" si="10"/>
        <v>-100</v>
      </c>
      <c r="AT38" s="288">
        <f t="shared" si="10"/>
        <v>-100</v>
      </c>
      <c r="AU38" s="195"/>
      <c r="AV38" s="397">
        <f t="shared" si="11"/>
        <v>6111630</v>
      </c>
      <c r="AW38" s="397">
        <f t="shared" si="12"/>
        <v>7430705</v>
      </c>
      <c r="AX38" s="278">
        <f t="shared" si="13"/>
        <v>21.583031040818888</v>
      </c>
      <c r="AZ38" s="173"/>
    </row>
    <row r="39" spans="3:52" s="172" customFormat="1">
      <c r="C39" s="231"/>
      <c r="D39" s="231"/>
      <c r="E39" s="231"/>
      <c r="F39" s="231"/>
      <c r="G39" s="231"/>
      <c r="H39" s="190"/>
      <c r="I39" s="190"/>
      <c r="J39" s="190"/>
      <c r="K39" s="197"/>
      <c r="L39" s="197"/>
      <c r="M39" s="197"/>
      <c r="N39" s="197"/>
      <c r="O39" s="189"/>
      <c r="P39" s="189"/>
      <c r="Q39" s="150"/>
      <c r="R39" s="168"/>
      <c r="S39" s="189"/>
      <c r="T39" s="190"/>
      <c r="U39" s="190"/>
      <c r="V39" s="190"/>
      <c r="W39" s="190"/>
      <c r="X39" s="190"/>
      <c r="Y39" s="190"/>
      <c r="Z39" s="189"/>
      <c r="AA39" s="189"/>
      <c r="AB39" s="189"/>
      <c r="AC39" s="189"/>
      <c r="AD39" s="189"/>
      <c r="AE39" s="189"/>
      <c r="AF39" s="115"/>
      <c r="AG39" s="168"/>
      <c r="AH39" s="189"/>
      <c r="AI39" s="182"/>
      <c r="AJ39" s="182"/>
      <c r="AK39" s="182"/>
      <c r="AL39" s="194"/>
      <c r="AM39" s="194"/>
      <c r="AN39" s="194"/>
      <c r="AO39" s="194"/>
      <c r="AP39" s="194"/>
      <c r="AQ39" s="194"/>
      <c r="AR39" s="194"/>
      <c r="AS39" s="194"/>
      <c r="AT39" s="194"/>
      <c r="AU39" s="195"/>
      <c r="AV39" s="245"/>
      <c r="AW39" s="245"/>
      <c r="AX39" s="261"/>
      <c r="AZ39" s="173"/>
    </row>
    <row r="40" spans="3:52" s="172" customFormat="1">
      <c r="C40" s="32" t="s">
        <v>234</v>
      </c>
      <c r="D40" s="174"/>
      <c r="E40" s="174"/>
      <c r="F40" s="174"/>
      <c r="G40" s="174"/>
      <c r="H40" s="174"/>
      <c r="I40" s="175"/>
      <c r="J40" s="175"/>
      <c r="K40" s="175"/>
      <c r="L40" s="175"/>
      <c r="M40" s="175"/>
      <c r="N40" s="175"/>
      <c r="O40" s="176"/>
      <c r="P40" s="176"/>
      <c r="Q40" s="150"/>
      <c r="R40" s="176"/>
      <c r="S40" s="176"/>
      <c r="T40" s="243"/>
      <c r="U40" s="243"/>
      <c r="V40" s="243"/>
      <c r="W40" s="243"/>
      <c r="X40" s="177"/>
      <c r="Y40" s="176"/>
      <c r="Z40" s="176"/>
      <c r="AA40" s="176"/>
      <c r="AB40" s="176"/>
      <c r="AC40" s="176"/>
      <c r="AD40" s="176"/>
      <c r="AE40" s="176"/>
      <c r="AF40" s="115"/>
      <c r="AG40" s="176"/>
      <c r="AH40" s="176"/>
      <c r="AI40" s="178"/>
      <c r="AJ40" s="178"/>
      <c r="AK40" s="178"/>
      <c r="AL40" s="178"/>
      <c r="AM40" s="178"/>
      <c r="AN40" s="178"/>
      <c r="AO40" s="178"/>
      <c r="AP40" s="178"/>
      <c r="AQ40" s="181"/>
      <c r="AR40" s="181"/>
      <c r="AS40" s="181"/>
      <c r="AT40" s="181"/>
      <c r="AU40" s="195"/>
      <c r="AV40" s="438" t="s">
        <v>277</v>
      </c>
      <c r="AW40" s="439"/>
      <c r="AX40" s="292" t="str">
        <f>AX34</f>
        <v>Var %</v>
      </c>
      <c r="AZ40" s="173"/>
    </row>
    <row r="41" spans="3:52" s="172" customFormat="1">
      <c r="C41" s="294" t="s">
        <v>264</v>
      </c>
      <c r="D41" s="376" t="s">
        <v>232</v>
      </c>
      <c r="E41" s="295">
        <f>INDEX([1]resumen!$B$158:$H$169,MATCH(E18,[1]resumen!$A$5:$A$16,0),MATCH($E$14,[1]resumen!$B$4:$H$4,0))</f>
        <v>186446</v>
      </c>
      <c r="F41" s="295">
        <f>INDEX([1]resumen!$B$158:$H$169,MATCH(F18,[1]resumen!$A$5:$A$16,0),MATCH($E$14,[1]resumen!$B$4:$H$4,0))</f>
        <v>196116</v>
      </c>
      <c r="G41" s="295">
        <f>INDEX([1]resumen!$B$158:$H$169,MATCH(G18,[1]resumen!$A$5:$A$16,0),MATCH($E$14,[1]resumen!$B$4:$H$4,0))</f>
        <v>199974</v>
      </c>
      <c r="H41" s="295">
        <f>INDEX([1]resumen!$B$158:$H$169,MATCH(H18,[1]resumen!$A$5:$A$16,0),MATCH($E$14,[1]resumen!$B$4:$H$4,0))</f>
        <v>204006</v>
      </c>
      <c r="I41" s="295">
        <f>INDEX([1]resumen!$B$158:$H$169,MATCH(I18,[1]resumen!$A$5:$A$16,0),MATCH($E$14,[1]resumen!$B$4:$H$4,0))</f>
        <v>209983</v>
      </c>
      <c r="J41" s="295">
        <f>INDEX([1]resumen!$B$158:$H$169,MATCH(J18,[1]resumen!$A$5:$A$16,0),MATCH($E$14,[1]resumen!$B$4:$H$4,0))</f>
        <v>214122</v>
      </c>
      <c r="K41" s="295">
        <f>INDEX([1]resumen!$B$158:$H$169,MATCH(K18,[1]resumen!$A$5:$A$16,0),MATCH($E$14,[1]resumen!$B$4:$H$4,0))</f>
        <v>213330</v>
      </c>
      <c r="L41" s="295">
        <f>INDEX([1]resumen!$B$158:$H$169,MATCH(L18,[1]resumen!$A$5:$A$16,0),MATCH($E$14,[1]resumen!$B$4:$H$4,0))</f>
        <v>223746</v>
      </c>
      <c r="M41" s="295">
        <f>INDEX([1]resumen!$B$158:$H$169,MATCH(M18,[1]resumen!$A$5:$A$16,0),MATCH($E$14,[1]resumen!$B$4:$H$4,0))</f>
        <v>232922</v>
      </c>
      <c r="N41" s="295">
        <f>INDEX([1]resumen!$B$158:$H$169,MATCH(N18,[1]resumen!$A$5:$A$16,0),MATCH($E$14,[1]resumen!$B$4:$H$4,0))</f>
        <v>245819</v>
      </c>
      <c r="O41" s="295">
        <f>INDEX([1]resumen!$B$158:$H$169,MATCH(O18,[1]resumen!$A$5:$A$16,0),MATCH($E$14,[1]resumen!$B$4:$H$4,0))</f>
        <v>243171</v>
      </c>
      <c r="P41" s="295">
        <f>INDEX([1]resumen!$B$158:$H$169,MATCH(P18,[1]resumen!$A$5:$A$16,0),MATCH($E$14,[1]resumen!$B$4:$H$4,0))</f>
        <v>254352</v>
      </c>
      <c r="Q41" s="150"/>
      <c r="R41" s="296"/>
      <c r="S41" s="296"/>
      <c r="T41" s="295">
        <f>INDEX([1]resumen!$B$158:$H$169,MATCH(T18,[1]resumen!$A$5:$A$16,0),MATCH($T$14,[1]resumen!$B$4:$H$4,0))</f>
        <v>238093</v>
      </c>
      <c r="U41" s="295">
        <f>INDEX([1]resumen!$B$158:$H$169,MATCH(U18,[1]resumen!$A$5:$A$16,0),MATCH($T$14,[1]resumen!$B$4:$H$4,0))</f>
        <v>251788</v>
      </c>
      <c r="V41" s="295">
        <f>INDEX([1]resumen!$B$158:$H$169,MATCH(V18,[1]resumen!$A$5:$A$16,0),MATCH($T$14,[1]resumen!$B$4:$H$4,0))</f>
        <v>258383</v>
      </c>
      <c r="W41" s="295">
        <f>INDEX([1]resumen!$B$158:$H$169,MATCH(W18,[1]resumen!$A$5:$A$16,0),MATCH($T$14,[1]resumen!$B$4:$H$4,0))</f>
        <v>261879</v>
      </c>
      <c r="X41" s="295">
        <f>INDEX([1]resumen!$B$158:$H$169,MATCH(X18,[1]resumen!$A$5:$A$16,0),MATCH($T$14,[1]resumen!$B$4:$H$4,0))</f>
        <v>264889</v>
      </c>
      <c r="Y41" s="295">
        <f>INDEX([1]resumen!$B$158:$H$169,MATCH(Y18,[1]resumen!$A$5:$A$16,0),MATCH($T$14,[1]resumen!$B$4:$H$4,0))</f>
        <v>260286</v>
      </c>
      <c r="Z41" s="295">
        <f>INDEX([1]resumen!$B$158:$H$169,MATCH(Z18,[1]resumen!$A$5:$A$16,0),MATCH($T$14,[1]resumen!$B$4:$H$4,0))</f>
        <v>256054</v>
      </c>
      <c r="AA41" s="295">
        <f>INDEX([1]resumen!$B$158:$H$169,MATCH(AA18,[1]resumen!$A$5:$A$16,0),MATCH($T$14,[1]resumen!$B$4:$H$4,0))</f>
        <v>261154</v>
      </c>
      <c r="AB41" s="295">
        <f>INDEX([1]resumen!$B$158:$H$169,MATCH(AB18,[1]resumen!$A$5:$A$16,0),MATCH($T$14,[1]resumen!$B$4:$H$4,0))</f>
        <v>265410</v>
      </c>
      <c r="AC41" s="295">
        <f>INDEX([1]resumen!$B$158:$H$169,MATCH(AC18,[1]resumen!$A$5:$A$16,0),MATCH($T$14,[1]resumen!$B$4:$H$4,0))</f>
        <v>0</v>
      </c>
      <c r="AD41" s="295">
        <f>INDEX([1]resumen!$B$158:$H$169,MATCH(AD18,[1]resumen!$A$5:$A$16,0),MATCH($T$14,[1]resumen!$B$4:$H$4,0))</f>
        <v>0</v>
      </c>
      <c r="AE41" s="295">
        <f>INDEX([1]resumen!$B$158:$H$169,MATCH(AE18,[1]resumen!$A$5:$A$16,0),MATCH($T$14,[1]resumen!$B$4:$H$4,0))</f>
        <v>0</v>
      </c>
      <c r="AF41" s="115"/>
      <c r="AG41" s="296"/>
      <c r="AH41" s="296"/>
      <c r="AI41" s="297">
        <f t="shared" ref="AI41:AI44" si="14">IFERROR(((T41/E41)-1)*100,"ND")</f>
        <v>27.700781995859391</v>
      </c>
      <c r="AJ41" s="297">
        <f t="shared" ref="AJ41:AM43" si="15">IFERROR(((U41/F41)-1)*100,"NA")</f>
        <v>28.387280996960975</v>
      </c>
      <c r="AK41" s="297">
        <f t="shared" si="15"/>
        <v>29.208297078620227</v>
      </c>
      <c r="AL41" s="298">
        <f t="shared" si="15"/>
        <v>28.368283285785711</v>
      </c>
      <c r="AM41" s="298">
        <f t="shared" si="15"/>
        <v>26.147831014891686</v>
      </c>
      <c r="AN41" s="298">
        <f t="shared" ref="AN41:AN43" si="16">IFERROR(((Y41/J41)-1)*100,"ND")</f>
        <v>21.559671589094066</v>
      </c>
      <c r="AO41" s="298">
        <f t="shared" ref="AO41:AT43" si="17">IFERROR(((Z41/K41)-1)*100,"NA")</f>
        <v>20.027187924811329</v>
      </c>
      <c r="AP41" s="298">
        <f t="shared" si="17"/>
        <v>16.718958104278968</v>
      </c>
      <c r="AQ41" s="298">
        <f t="shared" si="17"/>
        <v>13.948016932707086</v>
      </c>
      <c r="AR41" s="298">
        <f t="shared" si="17"/>
        <v>-100</v>
      </c>
      <c r="AS41" s="298">
        <f t="shared" si="17"/>
        <v>-100</v>
      </c>
      <c r="AT41" s="298">
        <f t="shared" si="17"/>
        <v>-100</v>
      </c>
      <c r="AU41" s="195"/>
      <c r="AV41" s="299">
        <f>AVERAGE(E41:L41)</f>
        <v>205965.375</v>
      </c>
      <c r="AW41" s="299">
        <f>AVERAGE(T41:AA41)</f>
        <v>256565.75</v>
      </c>
      <c r="AX41" s="297">
        <f t="shared" ref="AX41:AX44" si="18">IFERROR(((AW41/AV41)-1)*100,"ND")</f>
        <v>24.567418188615431</v>
      </c>
      <c r="AZ41" s="173"/>
    </row>
    <row r="42" spans="3:52" s="172" customFormat="1">
      <c r="C42" s="286" t="s">
        <v>269</v>
      </c>
      <c r="D42" s="377" t="s">
        <v>232</v>
      </c>
      <c r="E42" s="287">
        <f>INDEX([1]resumen!$B$140:$H$151,MATCH(E18,[1]resumen!$A$5:$A$16,0),MATCH($E$14,[1]resumen!$B$4:$H$4,0))</f>
        <v>142961</v>
      </c>
      <c r="F42" s="287">
        <f>INDEX([1]resumen!$B$140:$H$151,MATCH(F18,[1]resumen!$A$5:$A$16,0),MATCH($E$14,[1]resumen!$B$4:$H$4,0))</f>
        <v>156946</v>
      </c>
      <c r="G42" s="287">
        <f>INDEX([1]resumen!$B$140:$H$151,MATCH(G18,[1]resumen!$A$5:$A$16,0),MATCH($E$14,[1]resumen!$B$4:$H$4,0))</f>
        <v>163110</v>
      </c>
      <c r="H42" s="287">
        <f>INDEX([1]resumen!$B$140:$H$151,MATCH(H18,[1]resumen!$A$5:$A$16,0),MATCH($E$14,[1]resumen!$B$4:$H$4,0))</f>
        <v>124568</v>
      </c>
      <c r="I42" s="287">
        <f>INDEX([1]resumen!$B$140:$H$151,MATCH(I18,[1]resumen!$A$5:$A$16,0),MATCH($E$14,[1]resumen!$B$4:$H$4,0))</f>
        <v>166818</v>
      </c>
      <c r="J42" s="287">
        <f>INDEX([1]resumen!$B$140:$H$151,MATCH(J18,[1]resumen!$A$5:$A$16,0),MATCH($E$14,[1]resumen!$B$4:$H$4,0))</f>
        <v>171715</v>
      </c>
      <c r="K42" s="287">
        <f>INDEX([1]resumen!$B$140:$H$151,MATCH(K18,[1]resumen!$A$5:$A$16,0),MATCH($E$14,[1]resumen!$B$4:$H$4,0))</f>
        <v>169716</v>
      </c>
      <c r="L42" s="287">
        <f>INDEX([1]resumen!$B$140:$H$151,MATCH(L18,[1]resumen!$A$5:$A$16,0),MATCH($E$14,[1]resumen!$B$4:$H$4,0))</f>
        <v>187624</v>
      </c>
      <c r="M42" s="287">
        <f>INDEX([1]resumen!$B$140:$H$151,MATCH(M18,[1]resumen!$A$5:$A$16,0),MATCH($E$14,[1]resumen!$B$4:$H$4,0))</f>
        <v>184973</v>
      </c>
      <c r="N42" s="287">
        <f>INDEX([1]resumen!$B$140:$H$151,MATCH(N18,[1]resumen!$A$5:$A$16,0),MATCH($E$14,[1]resumen!$B$4:$H$4,0))</f>
        <v>202857</v>
      </c>
      <c r="O42" s="287">
        <f>INDEX([1]resumen!$B$140:$H$151,MATCH(O18,[1]resumen!$A$5:$A$16,0),MATCH($E$14,[1]resumen!$B$4:$H$4,0))</f>
        <v>180943</v>
      </c>
      <c r="P42" s="287">
        <f>INDEX([1]resumen!$B$140:$H$151,MATCH(P18,[1]resumen!$A$5:$A$16,0),MATCH($E$14,[1]resumen!$B$4:$H$4,0))</f>
        <v>192074</v>
      </c>
      <c r="Q42" s="150"/>
      <c r="R42" s="296"/>
      <c r="S42" s="275"/>
      <c r="T42" s="287">
        <f>INDEX([1]resumen!$B$140:$H$151,MATCH(T18,[1]resumen!$A$5:$A$16,0),MATCH($T$14,[1]resumen!$B$4:$H$4,0))</f>
        <v>188951</v>
      </c>
      <c r="U42" s="287">
        <f>INDEX([1]resumen!$B$140:$H$151,MATCH(U18,[1]resumen!$A$5:$A$16,0),MATCH($T$14,[1]resumen!$B$4:$H$4,0))</f>
        <v>167757</v>
      </c>
      <c r="V42" s="287">
        <f>INDEX([1]resumen!$B$140:$H$151,MATCH(V18,[1]resumen!$A$5:$A$16,0),MATCH($T$14,[1]resumen!$B$4:$H$4,0))</f>
        <v>196018</v>
      </c>
      <c r="W42" s="287">
        <f>INDEX([1]resumen!$B$140:$H$151,MATCH(W18,[1]resumen!$A$5:$A$16,0),MATCH($T$14,[1]resumen!$B$4:$H$4,0))</f>
        <v>185579</v>
      </c>
      <c r="X42" s="287">
        <f>INDEX([1]resumen!$B$140:$H$151,MATCH(X18,[1]resumen!$A$5:$A$16,0),MATCH($T$14,[1]resumen!$B$4:$H$4,0))</f>
        <v>199347</v>
      </c>
      <c r="Y42" s="287">
        <f>INDEX([1]resumen!$B$140:$H$151,MATCH(Y18,[1]resumen!$A$5:$A$16,0),MATCH($T$14,[1]resumen!$B$4:$H$4,0))</f>
        <v>204581</v>
      </c>
      <c r="Z42" s="287">
        <f>INDEX([1]resumen!$B$140:$H$151,MATCH(Z18,[1]resumen!$A$5:$A$16,0),MATCH($T$14,[1]resumen!$B$4:$H$4,0))</f>
        <v>203833</v>
      </c>
      <c r="AA42" s="287">
        <f>INDEX([1]resumen!$B$140:$H$151,MATCH(AA18,[1]resumen!$A$5:$A$16,0),MATCH($T$14,[1]resumen!$B$4:$H$4,0))</f>
        <v>200959</v>
      </c>
      <c r="AB42" s="287">
        <f>INDEX([1]resumen!$B$140:$H$151,MATCH(AB18,[1]resumen!$A$5:$A$16,0),MATCH($T$14,[1]resumen!$B$4:$H$4,0))</f>
        <v>208671</v>
      </c>
      <c r="AC42" s="287">
        <f>INDEX([1]resumen!$B$140:$H$151,MATCH(AC18,[1]resumen!$A$5:$A$16,0),MATCH($T$14,[1]resumen!$B$4:$H$4,0))</f>
        <v>0</v>
      </c>
      <c r="AD42" s="287">
        <f>INDEX([1]resumen!$B$140:$H$151,MATCH(AD18,[1]resumen!$A$5:$A$16,0),MATCH($T$14,[1]resumen!$B$4:$H$4,0))</f>
        <v>0</v>
      </c>
      <c r="AE42" s="287">
        <f>INDEX([1]resumen!$B$140:$H$151,MATCH(AE18,[1]resumen!$A$5:$A$16,0),MATCH($T$14,[1]resumen!$B$4:$H$4,0))</f>
        <v>0</v>
      </c>
      <c r="AF42" s="115"/>
      <c r="AG42" s="275"/>
      <c r="AH42" s="275"/>
      <c r="AI42" s="297">
        <f t="shared" si="14"/>
        <v>32.169612691573235</v>
      </c>
      <c r="AJ42" s="297">
        <f t="shared" si="15"/>
        <v>6.8883565047850759</v>
      </c>
      <c r="AK42" s="297">
        <f t="shared" si="15"/>
        <v>20.175341793881429</v>
      </c>
      <c r="AL42" s="298">
        <f t="shared" si="15"/>
        <v>48.97806820371202</v>
      </c>
      <c r="AM42" s="298">
        <f t="shared" si="15"/>
        <v>19.499694277595946</v>
      </c>
      <c r="AN42" s="298">
        <f t="shared" si="16"/>
        <v>19.139853827563115</v>
      </c>
      <c r="AO42" s="298">
        <f t="shared" si="17"/>
        <v>20.102406372999603</v>
      </c>
      <c r="AP42" s="298">
        <f t="shared" si="17"/>
        <v>7.1072997057945786</v>
      </c>
      <c r="AQ42" s="289"/>
      <c r="AR42" s="289"/>
      <c r="AS42" s="289"/>
      <c r="AT42" s="289"/>
      <c r="AU42" s="195"/>
      <c r="AV42" s="299">
        <f t="shared" ref="AV42:AV43" si="19">AVERAGE(E42:L42)</f>
        <v>160432.25</v>
      </c>
      <c r="AW42" s="299">
        <f t="shared" ref="AW42:AW43" si="20">AVERAGE(T42:AA42)</f>
        <v>193378.125</v>
      </c>
      <c r="AX42" s="278">
        <f t="shared" si="18"/>
        <v>20.535693415756494</v>
      </c>
      <c r="AZ42" s="173"/>
    </row>
    <row r="43" spans="3:52" s="172" customFormat="1">
      <c r="C43" s="286" t="s">
        <v>265</v>
      </c>
      <c r="D43" s="377" t="s">
        <v>232</v>
      </c>
      <c r="E43" s="287">
        <f>INDEX([1]resumen!$M$140:$S$151,MATCH(E18,[1]resumen!$A$5:$A$16,0),MATCH($E$14,[1]resumen!$B$4:$H$4,0))</f>
        <v>67567</v>
      </c>
      <c r="F43" s="287">
        <f>INDEX([1]resumen!$M$140:$S$151,MATCH(F18,[1]resumen!$A$5:$A$16,0),MATCH($E$14,[1]resumen!$B$4:$H$4,0))</f>
        <v>77924</v>
      </c>
      <c r="G43" s="287">
        <f>INDEX([1]resumen!$M$140:$S$151,MATCH(G18,[1]resumen!$A$5:$A$16,0),MATCH($E$14,[1]resumen!$B$4:$H$4,0))</f>
        <v>80646</v>
      </c>
      <c r="H43" s="287">
        <f>INDEX([1]resumen!$M$140:$S$151,MATCH(H18,[1]resumen!$A$5:$A$16,0),MATCH($E$14,[1]resumen!$B$4:$H$4,0))</f>
        <v>84973</v>
      </c>
      <c r="I43" s="287">
        <f>INDEX([1]resumen!$M$140:$S$151,MATCH(I18,[1]resumen!$A$5:$A$16,0),MATCH($E$14,[1]resumen!$B$4:$H$4,0))</f>
        <v>79973</v>
      </c>
      <c r="J43" s="287">
        <f>INDEX([1]resumen!$M$140:$S$151,MATCH(J18,[1]resumen!$A$5:$A$16,0),MATCH($E$14,[1]resumen!$B$4:$H$4,0))</f>
        <v>79809</v>
      </c>
      <c r="K43" s="287">
        <f>INDEX([1]resumen!$M$140:$S$151,MATCH(K18,[1]resumen!$A$5:$A$16,0),MATCH($E$14,[1]resumen!$B$4:$H$4,0))</f>
        <v>83814</v>
      </c>
      <c r="L43" s="287">
        <f>INDEX([1]resumen!$M$140:$S$151,MATCH(L18,[1]resumen!$A$5:$A$16,0),MATCH($E$14,[1]resumen!$B$4:$H$4,0))</f>
        <v>90679</v>
      </c>
      <c r="M43" s="287">
        <f>INDEX([1]resumen!$M$140:$S$151,MATCH(M18,[1]resumen!$A$5:$A$16,0),MATCH($E$14,[1]resumen!$B$4:$H$4,0))</f>
        <v>92136</v>
      </c>
      <c r="N43" s="287">
        <f>INDEX([1]resumen!$M$140:$S$151,MATCH(N18,[1]resumen!$A$5:$A$16,0),MATCH($E$14,[1]resumen!$B$4:$H$4,0))</f>
        <v>94386</v>
      </c>
      <c r="O43" s="287">
        <f>INDEX([1]resumen!$M$140:$S$151,MATCH(O18,[1]resumen!$A$5:$A$16,0),MATCH($E$14,[1]resumen!$B$4:$H$4,0))</f>
        <v>99820</v>
      </c>
      <c r="P43" s="287">
        <f>INDEX([1]resumen!$M$140:$S$151,MATCH(P18,[1]resumen!$A$5:$A$16,0),MATCH($E$14,[1]resumen!$B$4:$H$4,0))</f>
        <v>138606</v>
      </c>
      <c r="Q43" s="150"/>
      <c r="R43" s="296"/>
      <c r="S43" s="275"/>
      <c r="T43" s="287">
        <f>INDEX([1]resumen!$M$140:$S$151,MATCH(T18,[1]resumen!$A$5:$A$16,0),MATCH($T$14,[1]resumen!$B$4:$H$4,0))</f>
        <v>83075</v>
      </c>
      <c r="U43" s="287">
        <f>INDEX([1]resumen!$M$140:$S$151,MATCH(U18,[1]resumen!$A$5:$A$16,0),MATCH($T$14,[1]resumen!$B$4:$H$4,0))</f>
        <v>86483</v>
      </c>
      <c r="V43" s="287">
        <f>INDEX([1]resumen!$M$140:$S$151,MATCH(V18,[1]resumen!$A$5:$A$16,0),MATCH($T$14,[1]resumen!$B$4:$H$4,0))</f>
        <v>102575</v>
      </c>
      <c r="W43" s="287">
        <f>INDEX([1]resumen!$M$140:$S$151,MATCH(W18,[1]resumen!$A$5:$A$16,0),MATCH($T$14,[1]resumen!$B$4:$H$4,0))</f>
        <v>103332</v>
      </c>
      <c r="X43" s="287">
        <f>INDEX([1]resumen!$M$140:$S$151,MATCH(X18,[1]resumen!$A$5:$A$16,0),MATCH($T$14,[1]resumen!$B$4:$H$4,0))</f>
        <v>89357</v>
      </c>
      <c r="Y43" s="287">
        <f>INDEX([1]resumen!$M$140:$S$151,MATCH(Y18,[1]resumen!$A$5:$A$16,0),MATCH($T$14,[1]resumen!$B$4:$H$4,0))</f>
        <v>90130</v>
      </c>
      <c r="Z43" s="287">
        <f>INDEX([1]resumen!$M$140:$S$151,MATCH(Z18,[1]resumen!$A$5:$A$16,0),MATCH($T$14,[1]resumen!$B$4:$H$4,0))</f>
        <v>95652</v>
      </c>
      <c r="AA43" s="287">
        <f>INDEX([1]resumen!$M$140:$S$151,MATCH(AA18,[1]resumen!$A$5:$A$16,0),MATCH($T$14,[1]resumen!$B$4:$H$4,0))</f>
        <v>90264</v>
      </c>
      <c r="AB43" s="287">
        <f>INDEX([1]resumen!$M$140:$S$151,MATCH(AB18,[1]resumen!$A$5:$A$16,0),MATCH($T$14,[1]resumen!$B$4:$H$4,0))</f>
        <v>97683</v>
      </c>
      <c r="AC43" s="287">
        <f>INDEX([1]resumen!$M$140:$S$151,MATCH(AC18,[1]resumen!$A$5:$A$16,0),MATCH($T$14,[1]resumen!$B$4:$H$4,0))</f>
        <v>0</v>
      </c>
      <c r="AD43" s="287">
        <f>INDEX([1]resumen!$M$140:$S$151,MATCH(AD18,[1]resumen!$A$5:$A$16,0),MATCH($T$14,[1]resumen!$B$4:$H$4,0))</f>
        <v>0</v>
      </c>
      <c r="AE43" s="287">
        <f>INDEX([1]resumen!$M$140:$S$151,MATCH(AE18,[1]resumen!$A$5:$A$16,0),MATCH($T$14,[1]resumen!$B$4:$H$4,0))</f>
        <v>0</v>
      </c>
      <c r="AF43" s="115"/>
      <c r="AG43" s="275"/>
      <c r="AH43" s="275"/>
      <c r="AI43" s="297">
        <f t="shared" si="14"/>
        <v>22.952032797075496</v>
      </c>
      <c r="AJ43" s="297">
        <f t="shared" si="15"/>
        <v>10.983779066783029</v>
      </c>
      <c r="AK43" s="297">
        <f t="shared" si="15"/>
        <v>27.191677206557042</v>
      </c>
      <c r="AL43" s="298">
        <f t="shared" si="15"/>
        <v>21.605686512186217</v>
      </c>
      <c r="AM43" s="298">
        <f t="shared" si="15"/>
        <v>11.733960211571404</v>
      </c>
      <c r="AN43" s="298">
        <f t="shared" si="16"/>
        <v>12.9321254495107</v>
      </c>
      <c r="AO43" s="298">
        <f t="shared" si="17"/>
        <v>14.12413200658602</v>
      </c>
      <c r="AP43" s="298">
        <f t="shared" si="17"/>
        <v>-0.45765833324142857</v>
      </c>
      <c r="AQ43" s="289"/>
      <c r="AR43" s="289"/>
      <c r="AS43" s="289"/>
      <c r="AT43" s="289"/>
      <c r="AU43" s="195"/>
      <c r="AV43" s="299">
        <f t="shared" si="19"/>
        <v>80673.125</v>
      </c>
      <c r="AW43" s="299">
        <f t="shared" si="20"/>
        <v>92608.5</v>
      </c>
      <c r="AX43" s="278">
        <f t="shared" si="18"/>
        <v>14.794734925664521</v>
      </c>
      <c r="AZ43" s="173"/>
    </row>
    <row r="44" spans="3:52" s="172" customFormat="1">
      <c r="C44" s="286" t="s">
        <v>266</v>
      </c>
      <c r="D44" s="377" t="s">
        <v>232</v>
      </c>
      <c r="E44" s="301" t="s">
        <v>100</v>
      </c>
      <c r="F44" s="301" t="s">
        <v>100</v>
      </c>
      <c r="G44" s="301" t="s">
        <v>100</v>
      </c>
      <c r="H44" s="301" t="s">
        <v>100</v>
      </c>
      <c r="I44" s="301" t="s">
        <v>100</v>
      </c>
      <c r="J44" s="301" t="s">
        <v>100</v>
      </c>
      <c r="K44" s="301" t="s">
        <v>100</v>
      </c>
      <c r="L44" s="301" t="s">
        <v>100</v>
      </c>
      <c r="M44" s="301" t="s">
        <v>100</v>
      </c>
      <c r="N44" s="301" t="s">
        <v>100</v>
      </c>
      <c r="O44" s="301" t="s">
        <v>100</v>
      </c>
      <c r="P44" s="301" t="s">
        <v>100</v>
      </c>
      <c r="Q44" s="150"/>
      <c r="R44" s="275"/>
      <c r="S44" s="275"/>
      <c r="T44" s="287">
        <f>INDEX([1]resumen!$B$122:$H$133,MATCH(T18,[1]resumen!$A$5:$A$16,0),MATCH($T$14,[1]resumen!$B$4:$H$4,0))</f>
        <v>6254205</v>
      </c>
      <c r="U44" s="287">
        <f>INDEX([1]resumen!$B$122:$H$133,MATCH(U18,[1]resumen!$A$5:$A$16,0),MATCH($T$14,[1]resumen!$B$4:$H$4,0))</f>
        <v>5799020</v>
      </c>
      <c r="V44" s="287">
        <f>INDEX([1]resumen!$B$122:$H$133,MATCH(V18,[1]resumen!$A$5:$A$16,0),MATCH($T$14,[1]resumen!$B$4:$H$4,0))</f>
        <v>6981374</v>
      </c>
      <c r="W44" s="287">
        <f>INDEX([1]resumen!$B$122:$H$133,MATCH(W18,[1]resumen!$A$5:$A$16,0),MATCH($T$14,[1]resumen!$B$4:$H$4,0))</f>
        <v>6364989</v>
      </c>
      <c r="X44" s="287">
        <f>INDEX([1]resumen!$B$122:$H$133,MATCH(X18,[1]resumen!$A$5:$A$16,0),MATCH($T$14,[1]resumen!$B$4:$H$4,0))</f>
        <v>7071717</v>
      </c>
      <c r="Y44" s="287">
        <f>INDEX([1]resumen!$B$122:$H$133,MATCH(Y18,[1]resumen!$A$5:$A$16,0),MATCH($T$14,[1]resumen!$B$4:$H$4,0))</f>
        <v>6905067</v>
      </c>
      <c r="Z44" s="287">
        <f>INDEX([1]resumen!$B$122:$H$133,MATCH(Z18,[1]resumen!$A$5:$A$16,0),MATCH($T$14,[1]resumen!$B$4:$H$4,0))</f>
        <v>6874553</v>
      </c>
      <c r="AA44" s="287">
        <f>INDEX([1]resumen!$B$122:$H$133,MATCH(AA18,[1]resumen!$A$5:$A$16,0),MATCH($T$14,[1]resumen!$B$4:$H$4,0))</f>
        <v>7171437</v>
      </c>
      <c r="AB44" s="287">
        <f>INDEX([1]resumen!$B$122:$H$133,MATCH(AB18,[1]resumen!$A$5:$A$16,0),MATCH($T$14,[1]resumen!$B$4:$H$4,0))</f>
        <v>7007702</v>
      </c>
      <c r="AC44" s="287">
        <f>INDEX([1]resumen!$B$122:$H$133,MATCH(AC18,[1]resumen!$A$5:$A$16,0),MATCH($T$14,[1]resumen!$B$4:$H$4,0))</f>
        <v>0</v>
      </c>
      <c r="AD44" s="287">
        <f>INDEX([1]resumen!$B$122:$H$133,MATCH(AD18,[1]resumen!$A$5:$A$16,0),MATCH($T$14,[1]resumen!$B$4:$H$4,0))</f>
        <v>0</v>
      </c>
      <c r="AE44" s="287">
        <f>INDEX([1]resumen!$B$122:$H$133,MATCH(AE18,[1]resumen!$A$5:$A$16,0),MATCH($T$14,[1]resumen!$B$4:$H$4,0))</f>
        <v>0</v>
      </c>
      <c r="AF44" s="115"/>
      <c r="AG44" s="275"/>
      <c r="AH44" s="275"/>
      <c r="AI44" s="302" t="str">
        <f t="shared" si="14"/>
        <v>ND</v>
      </c>
      <c r="AJ44" s="302">
        <f t="shared" ref="AJ44:AP44" si="21">(U44/T44-1)*100</f>
        <v>-7.2780633189989725</v>
      </c>
      <c r="AK44" s="302">
        <f t="shared" si="21"/>
        <v>20.388858807177755</v>
      </c>
      <c r="AL44" s="302">
        <f t="shared" si="21"/>
        <v>-8.8289926882587864</v>
      </c>
      <c r="AM44" s="302">
        <f t="shared" si="21"/>
        <v>11.10336561461458</v>
      </c>
      <c r="AN44" s="302">
        <f t="shared" si="21"/>
        <v>-2.3565705471528364</v>
      </c>
      <c r="AO44" s="302">
        <f t="shared" si="21"/>
        <v>-0.4419073703412324</v>
      </c>
      <c r="AP44" s="302">
        <f t="shared" si="21"/>
        <v>4.3185935143710497</v>
      </c>
      <c r="AQ44" s="289"/>
      <c r="AR44" s="289"/>
      <c r="AS44" s="289"/>
      <c r="AT44" s="289"/>
      <c r="AU44" s="195"/>
      <c r="AV44" s="388" t="s">
        <v>100</v>
      </c>
      <c r="AW44" s="299">
        <f>AVERAGE(T44:AA44)</f>
        <v>6677795.25</v>
      </c>
      <c r="AX44" s="278" t="str">
        <f t="shared" si="18"/>
        <v>ND</v>
      </c>
      <c r="AZ44" s="173"/>
    </row>
    <row r="45" spans="3:52" s="172" customFormat="1">
      <c r="C45" s="192"/>
      <c r="D45" s="192"/>
      <c r="E45" s="192"/>
      <c r="F45" s="192"/>
      <c r="G45" s="192"/>
      <c r="H45" s="196"/>
      <c r="I45" s="197"/>
      <c r="J45" s="197"/>
      <c r="K45" s="197"/>
      <c r="L45" s="197"/>
      <c r="M45" s="197"/>
      <c r="N45" s="197"/>
      <c r="O45" s="189"/>
      <c r="P45" s="189"/>
      <c r="Q45" s="150"/>
      <c r="R45" s="189"/>
      <c r="S45" s="189"/>
      <c r="T45" s="245"/>
      <c r="U45" s="245"/>
      <c r="V45" s="245"/>
      <c r="W45" s="245"/>
      <c r="X45" s="193"/>
      <c r="Y45" s="189"/>
      <c r="Z45" s="189"/>
      <c r="AA45" s="189"/>
      <c r="AB45" s="189"/>
      <c r="AC45" s="189"/>
      <c r="AD45" s="189"/>
      <c r="AE45" s="189"/>
      <c r="AF45" s="115"/>
      <c r="AG45" s="189"/>
      <c r="AH45" s="189"/>
      <c r="AI45" s="189"/>
      <c r="AJ45" s="189"/>
      <c r="AK45" s="189"/>
      <c r="AL45" s="189"/>
      <c r="AM45" s="189"/>
      <c r="AN45" s="189"/>
      <c r="AO45" s="189"/>
      <c r="AP45" s="189"/>
      <c r="AQ45" s="189"/>
      <c r="AR45" s="189"/>
      <c r="AS45" s="189"/>
      <c r="AT45" s="189"/>
      <c r="AU45" s="195"/>
      <c r="AV45" s="189"/>
      <c r="AW45" s="189"/>
      <c r="AX45" s="198"/>
      <c r="AZ45" s="173"/>
    </row>
    <row r="46" spans="3:52" s="172" customFormat="1">
      <c r="C46" s="32" t="s">
        <v>278</v>
      </c>
      <c r="D46" s="174"/>
      <c r="E46" s="174"/>
      <c r="F46" s="174"/>
      <c r="G46" s="174"/>
      <c r="H46" s="174"/>
      <c r="I46" s="175"/>
      <c r="J46" s="175"/>
      <c r="K46" s="175"/>
      <c r="L46" s="175"/>
      <c r="M46" s="175"/>
      <c r="N46" s="175"/>
      <c r="O46" s="176"/>
      <c r="P46" s="176"/>
      <c r="Q46" s="150"/>
      <c r="R46" s="176"/>
      <c r="S46" s="176"/>
      <c r="T46" s="243"/>
      <c r="U46" s="243"/>
      <c r="V46" s="243"/>
      <c r="W46" s="243"/>
      <c r="X46" s="177"/>
      <c r="Y46" s="176"/>
      <c r="Z46" s="176"/>
      <c r="AA46" s="176"/>
      <c r="AB46" s="176"/>
      <c r="AC46" s="176"/>
      <c r="AD46" s="176"/>
      <c r="AE46" s="176"/>
      <c r="AF46" s="115"/>
      <c r="AG46" s="176"/>
      <c r="AH46" s="176"/>
      <c r="AI46" s="178"/>
      <c r="AJ46" s="178"/>
      <c r="AK46" s="178"/>
      <c r="AL46" s="178"/>
      <c r="AM46" s="178"/>
      <c r="AN46" s="178"/>
      <c r="AO46" s="178"/>
      <c r="AP46" s="178"/>
      <c r="AQ46" s="181"/>
      <c r="AR46" s="181"/>
      <c r="AS46" s="181"/>
      <c r="AT46" s="181"/>
      <c r="AU46" s="195"/>
      <c r="AV46" s="438" t="s">
        <v>277</v>
      </c>
      <c r="AW46" s="439"/>
      <c r="AX46" s="292" t="str">
        <f>AX40</f>
        <v>Var %</v>
      </c>
      <c r="AZ46" s="173"/>
    </row>
    <row r="47" spans="3:52" s="172" customFormat="1">
      <c r="C47" s="294" t="s">
        <v>264</v>
      </c>
      <c r="D47" s="376" t="s">
        <v>232</v>
      </c>
      <c r="E47" s="295">
        <f>INDEX([1]resumen!$M$158:$S$169,MATCH(E18,[1]resumen!$A$5:$A$16,0),MATCH($E$14,[1]resumen!$B$4:$H$4,0))</f>
        <v>534685</v>
      </c>
      <c r="F47" s="295">
        <f>INDEX([1]resumen!$M$158:$S$169,MATCH(F18,[1]resumen!$A$5:$A$16,0),MATCH($E$14,[1]resumen!$B$4:$H$4,0))</f>
        <v>539885.9444444445</v>
      </c>
      <c r="G47" s="295">
        <f>INDEX([1]resumen!$M$158:$S$169,MATCH(G18,[1]resumen!$A$5:$A$16,0),MATCH($E$14,[1]resumen!$B$4:$H$4,0))</f>
        <v>578836</v>
      </c>
      <c r="H47" s="295">
        <f>INDEX([1]resumen!$M$158:$S$169,MATCH(H18,[1]resumen!$A$5:$A$16,0),MATCH($E$14,[1]resumen!$B$4:$H$4,0))</f>
        <v>524508.76190476189</v>
      </c>
      <c r="I47" s="295">
        <f>INDEX([1]resumen!$M$158:$S$169,MATCH(I18,[1]resumen!$A$5:$A$16,0),MATCH($E$14,[1]resumen!$B$4:$H$4,0))</f>
        <v>560672.25</v>
      </c>
      <c r="J47" s="295">
        <f>INDEX([1]resumen!$M$158:$S$169,MATCH(J18,[1]resumen!$A$5:$A$16,0),MATCH($E$14,[1]resumen!$B$4:$H$4,0))</f>
        <v>550999.68181818177</v>
      </c>
      <c r="K47" s="295">
        <f>INDEX([1]resumen!$M$158:$S$169,MATCH(K18,[1]resumen!$A$5:$A$16,0),MATCH($E$14,[1]resumen!$B$4:$H$4,0))</f>
        <v>537426.86956521741</v>
      </c>
      <c r="L47" s="295">
        <f>INDEX([1]resumen!$M$158:$S$169,MATCH(L18,[1]resumen!$A$5:$A$16,0),MATCH($E$14,[1]resumen!$B$4:$H$4,0))</f>
        <v>535707.14285714284</v>
      </c>
      <c r="M47" s="295" t="e">
        <f>INDEX([1]resumen!$B$158:$H$169,MATCH(M24,[1]resumen!$A$5:$A$16,0),MATCH($E$14,[1]resumen!$B$4:$H$4,0))</f>
        <v>#N/A</v>
      </c>
      <c r="N47" s="295" t="e">
        <f>INDEX([1]resumen!$B$158:$H$169,MATCH(N24,[1]resumen!$A$5:$A$16,0),MATCH($E$14,[1]resumen!$B$4:$H$4,0))</f>
        <v>#N/A</v>
      </c>
      <c r="O47" s="295" t="e">
        <f>INDEX([1]resumen!$B$158:$H$169,MATCH(O24,[1]resumen!$A$5:$A$16,0),MATCH($E$14,[1]resumen!$B$4:$H$4,0))</f>
        <v>#N/A</v>
      </c>
      <c r="P47" s="295" t="e">
        <f>INDEX([1]resumen!$B$158:$H$169,MATCH(P24,[1]resumen!$A$5:$A$16,0),MATCH($E$14,[1]resumen!$B$4:$H$4,0))</f>
        <v>#N/A</v>
      </c>
      <c r="Q47" s="150"/>
      <c r="R47" s="296"/>
      <c r="S47" s="296"/>
      <c r="T47" s="295">
        <f>INDEX([1]resumen!$M$158:$S$169,MATCH(T18,[1]resumen!$A$5:$A$16,0),MATCH($T$14,[1]resumen!$B$4:$H$4,0))</f>
        <v>486587.5</v>
      </c>
      <c r="U47" s="295">
        <f>INDEX([1]resumen!$M$158:$S$169,MATCH(U18,[1]resumen!$A$5:$A$16,0),MATCH($T$14,[1]resumen!$B$4:$H$4,0))</f>
        <v>500564.11111111112</v>
      </c>
      <c r="V47" s="295">
        <f>INDEX([1]resumen!$M$158:$S$169,MATCH(V18,[1]resumen!$A$5:$A$16,0),MATCH($T$14,[1]resumen!$B$4:$H$4,0))</f>
        <v>528003.43478260865</v>
      </c>
      <c r="W47" s="295">
        <f>INDEX([1]resumen!$M$158:$S$169,MATCH(W18,[1]resumen!$A$5:$A$16,0),MATCH($T$14,[1]resumen!$B$4:$H$4,0))</f>
        <v>523216.4736842105</v>
      </c>
      <c r="X47" s="295">
        <f>INDEX([1]resumen!$M$158:$S$169,MATCH(X18,[1]resumen!$A$5:$A$16,0),MATCH($T$14,[1]resumen!$B$4:$H$4,0))</f>
        <v>519406.40909090912</v>
      </c>
      <c r="Y47" s="295">
        <f>INDEX([1]resumen!$M$158:$S$169,MATCH(Y18,[1]resumen!$A$5:$A$16,0),MATCH($T$14,[1]resumen!$B$4:$H$4,0))</f>
        <v>508005</v>
      </c>
      <c r="Z47" s="295">
        <f>INDEX([1]resumen!$M$158:$S$169,MATCH(Z18,[1]resumen!$A$5:$A$16,0),MATCH($T$14,[1]resumen!$B$4:$H$4,0))</f>
        <v>506683.90476190473</v>
      </c>
      <c r="AA47" s="295">
        <f>INDEX([1]resumen!$M$158:$S$169,MATCH(AA18,[1]resumen!$A$5:$A$16,0),MATCH($T$14,[1]resumen!$B$4:$H$4,0))</f>
        <v>510419.17391304346</v>
      </c>
      <c r="AB47" s="295" t="e">
        <f>INDEX([1]resumen!$B$158:$H$169,MATCH(AB24,[1]resumen!$A$5:$A$16,0),MATCH($T$14,[1]resumen!$B$4:$H$4,0))</f>
        <v>#N/A</v>
      </c>
      <c r="AC47" s="295" t="e">
        <f>INDEX([1]resumen!$B$158:$H$169,MATCH(AC24,[1]resumen!$A$5:$A$16,0),MATCH($T$14,[1]resumen!$B$4:$H$4,0))</f>
        <v>#N/A</v>
      </c>
      <c r="AD47" s="295" t="e">
        <f>INDEX([1]resumen!$B$158:$H$169,MATCH(AD24,[1]resumen!$A$5:$A$16,0),MATCH($T$14,[1]resumen!$B$4:$H$4,0))</f>
        <v>#N/A</v>
      </c>
      <c r="AE47" s="295" t="e">
        <f>INDEX([1]resumen!$B$158:$H$169,MATCH(AE24,[1]resumen!$A$5:$A$16,0),MATCH($T$14,[1]resumen!$B$4:$H$4,0))</f>
        <v>#N/A</v>
      </c>
      <c r="AF47" s="115"/>
      <c r="AG47" s="296"/>
      <c r="AH47" s="296"/>
      <c r="AI47" s="297">
        <f t="shared" ref="AI47:AI49" si="22">IFERROR(((T47/E47)-1)*100,"ND")</f>
        <v>-8.9954833219559216</v>
      </c>
      <c r="AJ47" s="297">
        <f t="shared" ref="AJ47:AM49" si="23">IFERROR(((U47/F47)-1)*100,"NA")</f>
        <v>-7.2833593350529746</v>
      </c>
      <c r="AK47" s="297">
        <f t="shared" si="23"/>
        <v>-8.7818596661906607</v>
      </c>
      <c r="AL47" s="298">
        <f t="shared" si="23"/>
        <v>-0.24638067357700688</v>
      </c>
      <c r="AM47" s="298">
        <f t="shared" si="23"/>
        <v>-7.3600647988358414</v>
      </c>
      <c r="AN47" s="298">
        <f t="shared" ref="AN47:AN49" si="24">IFERROR(((Y47/J47)-1)*100,"ND")</f>
        <v>-7.8030320591671583</v>
      </c>
      <c r="AO47" s="298">
        <f t="shared" ref="AO47:AT49" si="25">IFERROR(((Z47/K47)-1)*100,"NA")</f>
        <v>-5.720399657014541</v>
      </c>
      <c r="AP47" s="298">
        <f t="shared" si="25"/>
        <v>-4.7204838093493411</v>
      </c>
      <c r="AQ47" s="298" t="str">
        <f t="shared" si="25"/>
        <v>NA</v>
      </c>
      <c r="AR47" s="298" t="str">
        <f t="shared" si="25"/>
        <v>NA</v>
      </c>
      <c r="AS47" s="298" t="str">
        <f t="shared" si="25"/>
        <v>NA</v>
      </c>
      <c r="AT47" s="298" t="str">
        <f t="shared" si="25"/>
        <v>NA</v>
      </c>
      <c r="AU47" s="195"/>
      <c r="AV47" s="299">
        <f>AVERAGE(E47:L47)</f>
        <v>545340.20632371854</v>
      </c>
      <c r="AW47" s="299">
        <f>AVERAGE(T47:AA47)</f>
        <v>510360.75091797346</v>
      </c>
      <c r="AX47" s="297">
        <f t="shared" ref="AX47:AX49" si="26">IFERROR(((AW47/AV47)-1)*100,"ND")</f>
        <v>-6.4142447228585535</v>
      </c>
      <c r="AZ47" s="173"/>
    </row>
    <row r="48" spans="3:52" s="172" customFormat="1">
      <c r="C48" s="286" t="s">
        <v>269</v>
      </c>
      <c r="D48" s="377" t="s">
        <v>232</v>
      </c>
      <c r="E48" s="295">
        <f>INDEX([1]resumen!$M$177:$S$188,MATCH(E18,[1]resumen!$A$5:$A$16,0),MATCH($E$14,[1]resumen!$B$4:$H$4,0))</f>
        <v>103253.55</v>
      </c>
      <c r="F48" s="295">
        <f>INDEX([1]resumen!$M$177:$S$188,MATCH(F18,[1]resumen!$A$5:$A$16,0),MATCH($E$14,[1]resumen!$B$4:$H$4,0))</f>
        <v>94847.944444444438</v>
      </c>
      <c r="G48" s="295">
        <f>INDEX([1]resumen!$M$177:$S$188,MATCH(G18,[1]resumen!$A$5:$A$16,0),MATCH($E$14,[1]resumen!$B$4:$H$4,0))</f>
        <v>81255.545454545456</v>
      </c>
      <c r="H48" s="295">
        <f>INDEX([1]resumen!$M$177:$S$188,MATCH(H18,[1]resumen!$A$5:$A$16,0),MATCH($E$14,[1]resumen!$B$4:$H$4,0))</f>
        <v>67493.523809523816</v>
      </c>
      <c r="I48" s="295">
        <f>INDEX([1]resumen!$M$177:$S$188,MATCH(I18,[1]resumen!$A$5:$A$16,0),MATCH($E$14,[1]resumen!$B$4:$H$4,0))</f>
        <v>104032.85</v>
      </c>
      <c r="J48" s="295">
        <f>INDEX([1]resumen!$M$177:$S$188,MATCH(J18,[1]resumen!$A$5:$A$16,0),MATCH($E$14,[1]resumen!$B$4:$H$4,0))</f>
        <v>76994.954545454544</v>
      </c>
      <c r="K48" s="295">
        <f>INDEX([1]resumen!$M$177:$S$188,MATCH(K18,[1]resumen!$A$5:$A$16,0),MATCH($E$14,[1]resumen!$B$4:$H$4,0))</f>
        <v>71343.739130434784</v>
      </c>
      <c r="L48" s="295">
        <f>INDEX([1]resumen!$M$177:$S$188,MATCH(L18,[1]resumen!$A$5:$A$16,0),MATCH($E$14,[1]resumen!$B$4:$H$4,0))</f>
        <v>94010.142857142855</v>
      </c>
      <c r="M48" s="287" t="e">
        <f>INDEX([1]resumen!$B$140:$H$151,MATCH(M24,[1]resumen!$A$5:$A$16,0),MATCH($E$14,[1]resumen!$B$4:$H$4,0))</f>
        <v>#N/A</v>
      </c>
      <c r="N48" s="287" t="e">
        <f>INDEX([1]resumen!$B$140:$H$151,MATCH(N24,[1]resumen!$A$5:$A$16,0),MATCH($E$14,[1]resumen!$B$4:$H$4,0))</f>
        <v>#N/A</v>
      </c>
      <c r="O48" s="287" t="e">
        <f>INDEX([1]resumen!$B$140:$H$151,MATCH(O24,[1]resumen!$A$5:$A$16,0),MATCH($E$14,[1]resumen!$B$4:$H$4,0))</f>
        <v>#N/A</v>
      </c>
      <c r="P48" s="287" t="e">
        <f>INDEX([1]resumen!$B$140:$H$151,MATCH(P24,[1]resumen!$A$5:$A$16,0),MATCH($E$14,[1]resumen!$B$4:$H$4,0))</f>
        <v>#N/A</v>
      </c>
      <c r="Q48" s="150"/>
      <c r="R48" s="296"/>
      <c r="S48" s="275"/>
      <c r="T48" s="287">
        <f>INDEX([1]resumen!$M$177:$S$188,MATCH(T18,[1]resumen!$A$5:$A$16,0),MATCH($T$14,[1]resumen!$B$4:$H$4,0))</f>
        <v>76475</v>
      </c>
      <c r="U48" s="287">
        <f>INDEX([1]resumen!$M$177:$S$188,MATCH(U18,[1]resumen!$A$5:$A$16,0),MATCH($T$14,[1]resumen!$B$4:$H$4,0))</f>
        <v>86751.944444444438</v>
      </c>
      <c r="V48" s="287">
        <f>INDEX([1]resumen!$M$177:$S$188,MATCH(V18,[1]resumen!$A$5:$A$16,0),MATCH($T$14,[1]resumen!$B$4:$H$4,0))</f>
        <v>71366.043478260865</v>
      </c>
      <c r="W48" s="287">
        <f>INDEX([1]resumen!$M$177:$S$188,MATCH(W18,[1]resumen!$A$5:$A$16,0),MATCH($T$14,[1]resumen!$B$4:$H$4,0))</f>
        <v>100685.26315789473</v>
      </c>
      <c r="X48" s="287">
        <f>INDEX([1]resumen!$M$177:$S$188,MATCH(X18,[1]resumen!$A$5:$A$16,0),MATCH($T$14,[1]resumen!$B$4:$H$4,0))</f>
        <v>72569.863636363632</v>
      </c>
      <c r="Y48" s="287">
        <f>INDEX([1]resumen!$M$177:$S$188,MATCH(Y18,[1]resumen!$A$5:$A$16,0),MATCH($T$14,[1]resumen!$B$4:$H$4,0))</f>
        <v>73282.363636363632</v>
      </c>
      <c r="Z48" s="287">
        <f>INDEX([1]resumen!$M$177:$S$188,MATCH(Z18,[1]resumen!$A$5:$A$16,0),MATCH($T$14,[1]resumen!$B$4:$H$4,0))</f>
        <v>95138</v>
      </c>
      <c r="AA48" s="287">
        <f>INDEX([1]resumen!$M$177:$S$188,MATCH(AA18,[1]resumen!$A$5:$A$16,0),MATCH($T$14,[1]resumen!$B$4:$H$4,0))</f>
        <v>68017.260869565216</v>
      </c>
      <c r="AB48" s="287" t="e">
        <f>INDEX([1]resumen!$B$140:$H$151,MATCH(AB24,[1]resumen!$A$5:$A$16,0),MATCH($T$14,[1]resumen!$B$4:$H$4,0))</f>
        <v>#N/A</v>
      </c>
      <c r="AC48" s="287" t="e">
        <f>INDEX([1]resumen!$B$140:$H$151,MATCH(AC24,[1]resumen!$A$5:$A$16,0),MATCH($T$14,[1]resumen!$B$4:$H$4,0))</f>
        <v>#N/A</v>
      </c>
      <c r="AD48" s="287" t="e">
        <f>INDEX([1]resumen!$B$140:$H$151,MATCH(AD24,[1]resumen!$A$5:$A$16,0),MATCH($T$14,[1]resumen!$B$4:$H$4,0))</f>
        <v>#N/A</v>
      </c>
      <c r="AE48" s="287" t="e">
        <f>INDEX([1]resumen!$B$140:$H$151,MATCH(AE24,[1]resumen!$A$5:$A$16,0),MATCH($T$14,[1]resumen!$B$4:$H$4,0))</f>
        <v>#N/A</v>
      </c>
      <c r="AF48" s="115"/>
      <c r="AG48" s="275"/>
      <c r="AH48" s="275"/>
      <c r="AI48" s="297">
        <f t="shared" si="22"/>
        <v>-25.93474994322229</v>
      </c>
      <c r="AJ48" s="297">
        <f t="shared" si="23"/>
        <v>-8.5357674828072767</v>
      </c>
      <c r="AK48" s="297">
        <f t="shared" si="23"/>
        <v>-12.170864057292929</v>
      </c>
      <c r="AL48" s="298">
        <f t="shared" si="23"/>
        <v>49.177665463197108</v>
      </c>
      <c r="AM48" s="298">
        <f t="shared" si="23"/>
        <v>-30.243318686007715</v>
      </c>
      <c r="AN48" s="298">
        <f t="shared" si="24"/>
        <v>-4.8218625895793732</v>
      </c>
      <c r="AO48" s="298">
        <f t="shared" si="25"/>
        <v>33.351575288285851</v>
      </c>
      <c r="AP48" s="298">
        <f t="shared" si="25"/>
        <v>-27.649018709689908</v>
      </c>
      <c r="AQ48" s="289"/>
      <c r="AR48" s="289"/>
      <c r="AS48" s="289"/>
      <c r="AT48" s="289"/>
      <c r="AU48" s="195"/>
      <c r="AV48" s="299">
        <f t="shared" ref="AV48:AV49" si="27">AVERAGE(E48:L48)</f>
        <v>86654.031280193245</v>
      </c>
      <c r="AW48" s="299">
        <f t="shared" ref="AW48:AW49" si="28">AVERAGE(T48:AA48)</f>
        <v>80535.71740286157</v>
      </c>
      <c r="AX48" s="278">
        <f t="shared" si="26"/>
        <v>-7.0606223241343358</v>
      </c>
      <c r="AZ48" s="173"/>
    </row>
    <row r="49" spans="3:52" s="172" customFormat="1">
      <c r="C49" s="286" t="s">
        <v>265</v>
      </c>
      <c r="D49" s="377" t="s">
        <v>232</v>
      </c>
      <c r="E49" s="287">
        <f>INDEX([1]resumen!$M$195:$S$206,MATCH(E18,[1]resumen!$A$5:$A$16,0),MATCH($E$14,[1]resumen!$B$4:$H$4,0))</f>
        <v>69710.7</v>
      </c>
      <c r="F49" s="287">
        <f>INDEX([1]resumen!$M$195:$S$206,MATCH(F18,[1]resumen!$A$5:$A$16,0),MATCH($E$14,[1]resumen!$B$4:$H$4,0))</f>
        <v>79452.722222222219</v>
      </c>
      <c r="G49" s="287">
        <f>INDEX([1]resumen!$M$195:$S$206,MATCH(G18,[1]resumen!$A$5:$A$16,0),MATCH($E$14,[1]resumen!$B$4:$H$4,0))</f>
        <v>59566.318181818184</v>
      </c>
      <c r="H49" s="287">
        <f>INDEX([1]resumen!$M$195:$S$206,MATCH(H18,[1]resumen!$A$5:$A$16,0),MATCH($E$14,[1]resumen!$B$4:$H$4,0))</f>
        <v>54663.714285714283</v>
      </c>
      <c r="I49" s="287">
        <f>INDEX([1]resumen!$M$195:$S$206,MATCH(I18,[1]resumen!$A$5:$A$16,0),MATCH($E$14,[1]resumen!$B$4:$H$4,0))</f>
        <v>73410.25</v>
      </c>
      <c r="J49" s="287">
        <f>INDEX([1]resumen!$M$195:$S$206,MATCH(J18,[1]resumen!$A$5:$A$16,0),MATCH($E$14,[1]resumen!$B$4:$H$4,0))</f>
        <v>43901.772727272728</v>
      </c>
      <c r="K49" s="287">
        <f>INDEX([1]resumen!$M$195:$S$206,MATCH(K18,[1]resumen!$A$5:$A$16,0),MATCH($E$14,[1]resumen!$B$4:$H$4,0))</f>
        <v>42489.304347826088</v>
      </c>
      <c r="L49" s="287">
        <f>INDEX([1]resumen!$M$195:$S$206,MATCH(L18,[1]resumen!$A$5:$A$16,0),MATCH($E$14,[1]resumen!$B$4:$H$4,0))</f>
        <v>54599</v>
      </c>
      <c r="M49" s="287" t="e">
        <f>INDEX([1]resumen!$M$140:$S$151,MATCH(M24,[1]resumen!$A$5:$A$16,0),MATCH($E$14,[1]resumen!$B$4:$H$4,0))</f>
        <v>#N/A</v>
      </c>
      <c r="N49" s="287" t="e">
        <f>INDEX([1]resumen!$M$140:$S$151,MATCH(N24,[1]resumen!$A$5:$A$16,0),MATCH($E$14,[1]resumen!$B$4:$H$4,0))</f>
        <v>#N/A</v>
      </c>
      <c r="O49" s="287" t="e">
        <f>INDEX([1]resumen!$M$140:$S$151,MATCH(O24,[1]resumen!$A$5:$A$16,0),MATCH($E$14,[1]resumen!$B$4:$H$4,0))</f>
        <v>#N/A</v>
      </c>
      <c r="P49" s="287" t="e">
        <f>INDEX([1]resumen!$M$140:$S$151,MATCH(P24,[1]resumen!$A$5:$A$16,0),MATCH($E$14,[1]resumen!$B$4:$H$4,0))</f>
        <v>#N/A</v>
      </c>
      <c r="Q49" s="150"/>
      <c r="R49" s="296"/>
      <c r="S49" s="275"/>
      <c r="T49" s="287">
        <f>INDEX([1]resumen!$M$195:$S$206,MATCH(T18,[1]resumen!$A$5:$A$16,0),MATCH($T$14,[1]resumen!$B$4:$H$4,0))</f>
        <v>78277</v>
      </c>
      <c r="U49" s="287">
        <f>INDEX([1]resumen!$M$195:$S$206,MATCH(U18,[1]resumen!$A$5:$A$16,0),MATCH($T$14,[1]resumen!$B$4:$H$4,0))</f>
        <v>80209.555555555562</v>
      </c>
      <c r="V49" s="287">
        <f>INDEX([1]resumen!$M$195:$S$206,MATCH(V18,[1]resumen!$A$5:$A$16,0),MATCH($T$14,[1]resumen!$B$4:$H$4,0))</f>
        <v>45621.086956521736</v>
      </c>
      <c r="W49" s="287">
        <f>INDEX([1]resumen!$M$195:$S$206,MATCH(W18,[1]resumen!$A$5:$A$16,0),MATCH($T$14,[1]resumen!$B$4:$H$4,0))</f>
        <v>77112.947368421053</v>
      </c>
      <c r="X49" s="287">
        <f>INDEX([1]resumen!$M$195:$S$206,MATCH(X18,[1]resumen!$A$5:$A$16,0),MATCH($T$14,[1]resumen!$B$4:$H$4,0))</f>
        <v>56456.272727272728</v>
      </c>
      <c r="Y49" s="287">
        <f>INDEX([1]resumen!$M$195:$S$206,MATCH(Y18,[1]resumen!$A$5:$A$16,0),MATCH($T$14,[1]resumen!$B$4:$H$4,0))</f>
        <v>46760.818181818184</v>
      </c>
      <c r="Z49" s="287">
        <f>INDEX([1]resumen!$M$195:$S$206,MATCH(Z18,[1]resumen!$A$5:$A$16,0),MATCH($T$14,[1]resumen!$B$4:$H$4,0))</f>
        <v>62135.428571428572</v>
      </c>
      <c r="AA49" s="287">
        <f>INDEX([1]resumen!$M$195:$S$206,MATCH(AA18,[1]resumen!$A$5:$A$16,0),MATCH($T$14,[1]resumen!$B$4:$H$4,0))</f>
        <v>43565.695652173912</v>
      </c>
      <c r="AB49" s="287" t="e">
        <f>INDEX([1]resumen!$M$140:$S$151,MATCH(AB24,[1]resumen!$A$5:$A$16,0),MATCH($T$14,[1]resumen!$B$4:$H$4,0))</f>
        <v>#N/A</v>
      </c>
      <c r="AC49" s="287" t="e">
        <f>INDEX([1]resumen!$M$140:$S$151,MATCH(AC24,[1]resumen!$A$5:$A$16,0),MATCH($T$14,[1]resumen!$B$4:$H$4,0))</f>
        <v>#N/A</v>
      </c>
      <c r="AD49" s="287" t="e">
        <f>INDEX([1]resumen!$M$140:$S$151,MATCH(AD24,[1]resumen!$A$5:$A$16,0),MATCH($T$14,[1]resumen!$B$4:$H$4,0))</f>
        <v>#N/A</v>
      </c>
      <c r="AE49" s="287" t="e">
        <f>INDEX([1]resumen!$M$140:$S$151,MATCH(AE24,[1]resumen!$A$5:$A$16,0),MATCH($T$14,[1]resumen!$B$4:$H$4,0))</f>
        <v>#N/A</v>
      </c>
      <c r="AF49" s="115"/>
      <c r="AG49" s="275"/>
      <c r="AH49" s="275"/>
      <c r="AI49" s="297">
        <f t="shared" si="22"/>
        <v>12.288357454451049</v>
      </c>
      <c r="AJ49" s="297">
        <f t="shared" si="23"/>
        <v>0.9525580901011077</v>
      </c>
      <c r="AK49" s="297">
        <f t="shared" si="23"/>
        <v>-23.411269406865976</v>
      </c>
      <c r="AL49" s="298">
        <f t="shared" si="23"/>
        <v>41.067888225395642</v>
      </c>
      <c r="AM49" s="298">
        <f t="shared" si="23"/>
        <v>-23.094836583075619</v>
      </c>
      <c r="AN49" s="298">
        <f t="shared" si="24"/>
        <v>6.5123690387321354</v>
      </c>
      <c r="AO49" s="298">
        <f t="shared" si="25"/>
        <v>46.237810962437308</v>
      </c>
      <c r="AP49" s="298">
        <f t="shared" si="25"/>
        <v>-20.207887228385303</v>
      </c>
      <c r="AQ49" s="289"/>
      <c r="AR49" s="289"/>
      <c r="AS49" s="289"/>
      <c r="AT49" s="289"/>
      <c r="AU49" s="195"/>
      <c r="AV49" s="299">
        <f t="shared" si="27"/>
        <v>59724.222720606682</v>
      </c>
      <c r="AW49" s="299">
        <f t="shared" si="28"/>
        <v>61267.350626648964</v>
      </c>
      <c r="AX49" s="278">
        <f t="shared" si="26"/>
        <v>2.5837555279055291</v>
      </c>
      <c r="AZ49" s="173"/>
    </row>
    <row r="50" spans="3:52" s="172" customFormat="1">
      <c r="C50" s="192"/>
      <c r="D50" s="192"/>
      <c r="E50" s="192"/>
      <c r="F50" s="192"/>
      <c r="G50" s="192"/>
      <c r="H50" s="196"/>
      <c r="I50" s="197"/>
      <c r="J50" s="197"/>
      <c r="K50" s="197"/>
      <c r="L50" s="197"/>
      <c r="M50" s="197"/>
      <c r="N50" s="197"/>
      <c r="O50" s="189"/>
      <c r="P50" s="189"/>
      <c r="Q50" s="150"/>
      <c r="R50" s="189"/>
      <c r="S50" s="189"/>
      <c r="T50" s="245"/>
      <c r="U50" s="245"/>
      <c r="V50" s="245"/>
      <c r="W50" s="245"/>
      <c r="X50" s="193"/>
      <c r="Y50" s="189"/>
      <c r="Z50" s="189"/>
      <c r="AA50" s="189"/>
      <c r="AB50" s="189"/>
      <c r="AC50" s="189"/>
      <c r="AD50" s="189"/>
      <c r="AE50" s="189"/>
      <c r="AF50" s="115"/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  <c r="AR50" s="189"/>
      <c r="AS50" s="189"/>
      <c r="AT50" s="189"/>
      <c r="AU50" s="195"/>
      <c r="AV50" s="189"/>
      <c r="AW50" s="189"/>
      <c r="AX50" s="198"/>
      <c r="AZ50" s="173"/>
    </row>
    <row r="51" spans="3:52" s="172" customFormat="1">
      <c r="C51" s="32" t="s">
        <v>279</v>
      </c>
      <c r="D51" s="174"/>
      <c r="E51" s="174"/>
      <c r="F51" s="174"/>
      <c r="G51" s="174"/>
      <c r="H51" s="174"/>
      <c r="I51" s="175"/>
      <c r="J51" s="175"/>
      <c r="K51" s="175"/>
      <c r="L51" s="175"/>
      <c r="M51" s="175"/>
      <c r="N51" s="175"/>
      <c r="O51" s="176"/>
      <c r="P51" s="176"/>
      <c r="Q51" s="150"/>
      <c r="R51" s="176"/>
      <c r="S51" s="176"/>
      <c r="T51" s="243"/>
      <c r="U51" s="243"/>
      <c r="V51" s="243"/>
      <c r="W51" s="243"/>
      <c r="X51" s="177"/>
      <c r="Y51" s="176"/>
      <c r="Z51" s="176"/>
      <c r="AA51" s="176"/>
      <c r="AB51" s="176"/>
      <c r="AC51" s="176"/>
      <c r="AD51" s="176"/>
      <c r="AE51" s="176"/>
      <c r="AF51" s="115"/>
      <c r="AG51" s="176"/>
      <c r="AH51" s="176"/>
      <c r="AI51" s="178"/>
      <c r="AJ51" s="178"/>
      <c r="AK51" s="178"/>
      <c r="AL51" s="178"/>
      <c r="AM51" s="178"/>
      <c r="AN51" s="178"/>
      <c r="AO51" s="178"/>
      <c r="AP51" s="178"/>
      <c r="AQ51" s="181"/>
      <c r="AR51" s="181"/>
      <c r="AS51" s="181"/>
      <c r="AT51" s="181"/>
      <c r="AU51" s="195"/>
      <c r="AV51" s="438" t="s">
        <v>277</v>
      </c>
      <c r="AW51" s="439"/>
      <c r="AX51" s="292" t="str">
        <f>AX46</f>
        <v>Var %</v>
      </c>
      <c r="AZ51" s="173"/>
    </row>
    <row r="52" spans="3:52" s="172" customFormat="1">
      <c r="C52" s="294" t="s">
        <v>280</v>
      </c>
      <c r="D52" s="376" t="s">
        <v>232</v>
      </c>
      <c r="E52" s="295">
        <f>INDEX([1]resumen!$B$177:$H$188,MATCH(E18,[1]resumen!$A$5:$A$16,0),MATCH($E$14,[1]resumen!$B$4:$H$4,0))</f>
        <v>0</v>
      </c>
      <c r="F52" s="295">
        <f>INDEX([1]resumen!$B$177:$H$188,MATCH(F18,[1]resumen!$A$5:$A$16,0),MATCH($E$14,[1]resumen!$B$4:$H$4,0))</f>
        <v>0</v>
      </c>
      <c r="G52" s="295">
        <f>INDEX([1]resumen!$B$177:$H$188,MATCH(G18,[1]resumen!$A$5:$A$16,0),MATCH($E$14,[1]resumen!$B$4:$H$4,0))</f>
        <v>0</v>
      </c>
      <c r="H52" s="295">
        <f>INDEX([1]resumen!$B$177:$H$188,MATCH(H18,[1]resumen!$A$5:$A$16,0),MATCH($E$14,[1]resumen!$B$4:$H$4,0))</f>
        <v>0</v>
      </c>
      <c r="I52" s="295">
        <f>INDEX([1]resumen!$B$177:$H$188,MATCH(I18,[1]resumen!$A$5:$A$16,0),MATCH($E$14,[1]resumen!$B$4:$H$4,0))</f>
        <v>0</v>
      </c>
      <c r="J52" s="295">
        <f>INDEX([1]resumen!$B$177:$H$188,MATCH(J18,[1]resumen!$A$5:$A$16,0),MATCH($E$14,[1]resumen!$B$4:$H$4,0))</f>
        <v>0</v>
      </c>
      <c r="K52" s="295">
        <f>INDEX([1]resumen!$B$177:$H$188,MATCH(K18,[1]resumen!$A$5:$A$16,0),MATCH($E$14,[1]resumen!$B$4:$H$4,0))</f>
        <v>0</v>
      </c>
      <c r="L52" s="295">
        <f>INDEX([1]resumen!$B$177:$H$188,MATCH(L18,[1]resumen!$A$5:$A$16,0),MATCH($E$14,[1]resumen!$B$4:$H$4,0))</f>
        <v>0</v>
      </c>
      <c r="M52" s="295">
        <f>INDEX([1]resumen!$B$177:$H$188,MATCH(M18,[1]resumen!$A$5:$A$16,0),MATCH($E$14,[1]resumen!$B$4:$H$4,0))</f>
        <v>0</v>
      </c>
      <c r="N52" s="295">
        <f>INDEX([1]resumen!$B$177:$H$188,MATCH(N18,[1]resumen!$A$5:$A$16,0),MATCH($E$14,[1]resumen!$B$4:$H$4,0))</f>
        <v>0</v>
      </c>
      <c r="O52" s="295">
        <f>INDEX([1]resumen!$B$177:$H$188,MATCH(O18,[1]resumen!$A$5:$A$16,0),MATCH($E$14,[1]resumen!$B$4:$H$4,0))</f>
        <v>0</v>
      </c>
      <c r="P52" s="295">
        <f>INDEX([1]resumen!$B$177:$H$188,MATCH(P18,[1]resumen!$A$5:$A$16,0),MATCH($E$14,[1]resumen!$B$4:$H$4,0))</f>
        <v>0</v>
      </c>
      <c r="Q52" s="150"/>
      <c r="R52" s="296"/>
      <c r="S52" s="296"/>
      <c r="T52" s="295">
        <f>INDEX([1]resumen!$B$177:$H$188,MATCH(T18,[1]resumen!$A$5:$A$16,0),MATCH($T$14,[1]resumen!$B$4:$H$4,0))</f>
        <v>4779245</v>
      </c>
      <c r="U52" s="295">
        <f>INDEX([1]resumen!$B$177:$H$188,MATCH(U18,[1]resumen!$A$5:$A$16,0),MATCH($T$14,[1]resumen!$B$4:$H$4,0))</f>
        <v>4464039</v>
      </c>
      <c r="V52" s="295">
        <f>INDEX([1]resumen!$B$177:$H$188,MATCH(V18,[1]resumen!$A$5:$A$16,0),MATCH($T$14,[1]resumen!$B$4:$H$4,0))</f>
        <v>5378674</v>
      </c>
      <c r="W52" s="295">
        <f>INDEX([1]resumen!$B$177:$H$188,MATCH(W18,[1]resumen!$A$5:$A$16,0),MATCH($T$14,[1]resumen!$B$4:$H$4,0))</f>
        <v>4837297</v>
      </c>
      <c r="X52" s="295">
        <f>INDEX([1]resumen!$B$177:$H$188,MATCH(X18,[1]resumen!$A$5:$A$16,0),MATCH($T$14,[1]resumen!$B$4:$H$4,0))</f>
        <v>5164668</v>
      </c>
      <c r="Y52" s="295">
        <f>INDEX([1]resumen!$B$177:$H$188,MATCH(Y18,[1]resumen!$A$5:$A$16,0),MATCH($T$14,[1]resumen!$B$4:$H$4,0))</f>
        <v>4958556</v>
      </c>
      <c r="Z52" s="295">
        <f>INDEX([1]resumen!$B$177:$H$188,MATCH(Z18,[1]resumen!$A$5:$A$16,0),MATCH($T$14,[1]resumen!$B$4:$H$4,0))</f>
        <v>5006075</v>
      </c>
      <c r="AA52" s="295">
        <f>INDEX([1]resumen!$B$177:$H$188,MATCH(AA18,[1]resumen!$A$5:$A$16,0),MATCH($T$14,[1]resumen!$B$4:$H$4,0))</f>
        <v>5297577</v>
      </c>
      <c r="AB52" s="295" t="e">
        <f>INDEX([1]resumen!$B$158:$H$169,MATCH(AB30,[1]resumen!$A$5:$A$16,0),MATCH($T$14,[1]resumen!$B$4:$H$4,0))</f>
        <v>#N/A</v>
      </c>
      <c r="AC52" s="295" t="e">
        <f>INDEX([1]resumen!$B$158:$H$169,MATCH(AC30,[1]resumen!$A$5:$A$16,0),MATCH($T$14,[1]resumen!$B$4:$H$4,0))</f>
        <v>#N/A</v>
      </c>
      <c r="AD52" s="295" t="e">
        <f>INDEX([1]resumen!$B$158:$H$169,MATCH(AD30,[1]resumen!$A$5:$A$16,0),MATCH($T$14,[1]resumen!$B$4:$H$4,0))</f>
        <v>#N/A</v>
      </c>
      <c r="AE52" s="295" t="e">
        <f>INDEX([1]resumen!$B$158:$H$169,MATCH(AE30,[1]resumen!$A$5:$A$16,0),MATCH($T$14,[1]resumen!$B$4:$H$4,0))</f>
        <v>#N/A</v>
      </c>
      <c r="AF52" s="115"/>
      <c r="AG52" s="296"/>
      <c r="AH52" s="296"/>
      <c r="AI52" s="297" t="str">
        <f t="shared" ref="AI52:AI54" si="29">IFERROR(((T52/E52)-1)*100,"ND")</f>
        <v>ND</v>
      </c>
      <c r="AJ52" s="297" t="str">
        <f t="shared" ref="AJ52:AM54" si="30">IFERROR(((U52/F52)-1)*100,"NA")</f>
        <v>NA</v>
      </c>
      <c r="AK52" s="297" t="str">
        <f t="shared" si="30"/>
        <v>NA</v>
      </c>
      <c r="AL52" s="298" t="str">
        <f t="shared" si="30"/>
        <v>NA</v>
      </c>
      <c r="AM52" s="298" t="str">
        <f t="shared" si="30"/>
        <v>NA</v>
      </c>
      <c r="AN52" s="298" t="str">
        <f t="shared" ref="AN52:AN54" si="31">IFERROR(((Y52/J52)-1)*100,"ND")</f>
        <v>ND</v>
      </c>
      <c r="AO52" s="298" t="str">
        <f t="shared" ref="AO52:AT54" si="32">IFERROR(((Z52/K52)-1)*100,"NA")</f>
        <v>NA</v>
      </c>
      <c r="AP52" s="298" t="str">
        <f t="shared" si="32"/>
        <v>NA</v>
      </c>
      <c r="AQ52" s="298" t="str">
        <f t="shared" si="32"/>
        <v>NA</v>
      </c>
      <c r="AR52" s="298" t="str">
        <f t="shared" si="32"/>
        <v>NA</v>
      </c>
      <c r="AS52" s="298" t="str">
        <f t="shared" si="32"/>
        <v>NA</v>
      </c>
      <c r="AT52" s="298" t="str">
        <f t="shared" si="32"/>
        <v>NA</v>
      </c>
      <c r="AU52" s="195"/>
      <c r="AV52" s="299">
        <f>AVERAGE(E52:L52)</f>
        <v>0</v>
      </c>
      <c r="AW52" s="299">
        <f>AVERAGE(T52:AA52)</f>
        <v>4985766.375</v>
      </c>
      <c r="AX52" s="297" t="str">
        <f t="shared" ref="AX52:AX54" si="33">IFERROR(((AW52/AV52)-1)*100,"ND")</f>
        <v>ND</v>
      </c>
      <c r="AZ52" s="173"/>
    </row>
    <row r="53" spans="3:52" s="172" customFormat="1">
      <c r="C53" s="286" t="s">
        <v>281</v>
      </c>
      <c r="D53" s="377" t="s">
        <v>232</v>
      </c>
      <c r="E53" s="287">
        <f>INDEX([1]resumen!$B$195:$H$206,MATCH(E18,[1]resumen!$A$5:$A$16,0),MATCH($E$14,[1]resumen!$B$4:$H$4,0))</f>
        <v>0</v>
      </c>
      <c r="F53" s="287">
        <f>INDEX([1]resumen!$B$195:$H$206,MATCH(F18,[1]resumen!$A$5:$A$16,0),MATCH($E$14,[1]resumen!$B$4:$H$4,0))</f>
        <v>0</v>
      </c>
      <c r="G53" s="287">
        <f>INDEX([1]resumen!$B$195:$H$206,MATCH(G18,[1]resumen!$A$5:$A$16,0),MATCH($E$14,[1]resumen!$B$4:$H$4,0))</f>
        <v>0</v>
      </c>
      <c r="H53" s="287">
        <f>INDEX([1]resumen!$B$195:$H$206,MATCH(H18,[1]resumen!$A$5:$A$16,0),MATCH($E$14,[1]resumen!$B$4:$H$4,0))</f>
        <v>0</v>
      </c>
      <c r="I53" s="287">
        <f>INDEX([1]resumen!$B$195:$H$206,MATCH(I18,[1]resumen!$A$5:$A$16,0),MATCH($E$14,[1]resumen!$B$4:$H$4,0))</f>
        <v>0</v>
      </c>
      <c r="J53" s="287">
        <f>INDEX([1]resumen!$B$195:$H$206,MATCH(J18,[1]resumen!$A$5:$A$16,0),MATCH($E$14,[1]resumen!$B$4:$H$4,0))</f>
        <v>0</v>
      </c>
      <c r="K53" s="287">
        <f>INDEX([1]resumen!$B$195:$H$206,MATCH(K18,[1]resumen!$A$5:$A$16,0),MATCH($E$14,[1]resumen!$B$4:$H$4,0))</f>
        <v>0</v>
      </c>
      <c r="L53" s="287">
        <f>INDEX([1]resumen!$B$195:$H$206,MATCH(L18,[1]resumen!$A$5:$A$16,0),MATCH($E$14,[1]resumen!$B$4:$H$4,0))</f>
        <v>0</v>
      </c>
      <c r="M53" s="287">
        <f>INDEX([1]resumen!$B$195:$H$206,MATCH(M18,[1]resumen!$A$5:$A$16,0),MATCH($E$14,[1]resumen!$B$4:$H$4,0))</f>
        <v>0</v>
      </c>
      <c r="N53" s="287">
        <f>INDEX([1]resumen!$B$195:$H$206,MATCH(N18,[1]resumen!$A$5:$A$16,0),MATCH($E$14,[1]resumen!$B$4:$H$4,0))</f>
        <v>0</v>
      </c>
      <c r="O53" s="287">
        <f>INDEX([1]resumen!$B$195:$H$206,MATCH(O18,[1]resumen!$A$5:$A$16,0),MATCH($E$14,[1]resumen!$B$4:$H$4,0))</f>
        <v>0</v>
      </c>
      <c r="P53" s="287">
        <f>INDEX([1]resumen!$B$195:$H$206,MATCH(P18,[1]resumen!$A$5:$A$16,0),MATCH($E$14,[1]resumen!$B$4:$H$4,0))</f>
        <v>0</v>
      </c>
      <c r="Q53" s="150"/>
      <c r="R53" s="296"/>
      <c r="S53" s="275"/>
      <c r="T53" s="287">
        <f>INDEX([1]resumen!$B$195:$H$206,MATCH(T18,[1]resumen!$A$5:$A$16,0),MATCH($T$14,[1]resumen!$B$4:$H$4,0))</f>
        <v>4935359</v>
      </c>
      <c r="U53" s="287">
        <f>INDEX([1]resumen!$B$195:$H$206,MATCH(U18,[1]resumen!$A$5:$A$16,0),MATCH($T$14,[1]resumen!$B$4:$H$4,0))</f>
        <v>4446250</v>
      </c>
      <c r="V53" s="287">
        <f>INDEX([1]resumen!$B$195:$H$206,MATCH(V18,[1]resumen!$A$5:$A$16,0),MATCH($T$14,[1]resumen!$B$4:$H$4,0))</f>
        <v>5510744</v>
      </c>
      <c r="W53" s="287">
        <f>INDEX([1]resumen!$B$195:$H$206,MATCH(W18,[1]resumen!$A$5:$A$16,0),MATCH($T$14,[1]resumen!$B$4:$H$4,0))</f>
        <v>4935999</v>
      </c>
      <c r="X53" s="287">
        <f>INDEX([1]resumen!$B$195:$H$206,MATCH(X18,[1]resumen!$A$5:$A$16,0),MATCH($T$14,[1]resumen!$B$4:$H$4,0))</f>
        <v>5525445</v>
      </c>
      <c r="Y53" s="287">
        <f>INDEX([1]resumen!$B$195:$H$206,MATCH(Y18,[1]resumen!$A$5:$A$16,0),MATCH($T$14,[1]resumen!$B$4:$H$4,0))</f>
        <v>5376673</v>
      </c>
      <c r="Z53" s="287">
        <f>INDEX([1]resumen!$B$195:$H$206,MATCH(Z18,[1]resumen!$A$5:$A$16,0),MATCH($T$14,[1]resumen!$B$4:$H$4,0))</f>
        <v>5397601</v>
      </c>
      <c r="AA53" s="287">
        <f>INDEX([1]resumen!$B$195:$H$206,MATCH(AA18,[1]resumen!$A$5:$A$16,0),MATCH($T$14,[1]resumen!$B$4:$H$4,0))</f>
        <v>5677892</v>
      </c>
      <c r="AB53" s="287" t="e">
        <f>INDEX([1]resumen!$B$140:$H$151,MATCH(AB30,[1]resumen!$A$5:$A$16,0),MATCH($T$14,[1]resumen!$B$4:$H$4,0))</f>
        <v>#N/A</v>
      </c>
      <c r="AC53" s="287" t="e">
        <f>INDEX([1]resumen!$B$140:$H$151,MATCH(AC30,[1]resumen!$A$5:$A$16,0),MATCH($T$14,[1]resumen!$B$4:$H$4,0))</f>
        <v>#N/A</v>
      </c>
      <c r="AD53" s="287" t="e">
        <f>INDEX([1]resumen!$B$140:$H$151,MATCH(AD30,[1]resumen!$A$5:$A$16,0),MATCH($T$14,[1]resumen!$B$4:$H$4,0))</f>
        <v>#N/A</v>
      </c>
      <c r="AE53" s="287" t="e">
        <f>INDEX([1]resumen!$B$140:$H$151,MATCH(AE30,[1]resumen!$A$5:$A$16,0),MATCH($T$14,[1]resumen!$B$4:$H$4,0))</f>
        <v>#N/A</v>
      </c>
      <c r="AF53" s="115"/>
      <c r="AG53" s="275"/>
      <c r="AH53" s="275"/>
      <c r="AI53" s="297" t="str">
        <f t="shared" si="29"/>
        <v>ND</v>
      </c>
      <c r="AJ53" s="297" t="str">
        <f t="shared" si="30"/>
        <v>NA</v>
      </c>
      <c r="AK53" s="297" t="str">
        <f t="shared" si="30"/>
        <v>NA</v>
      </c>
      <c r="AL53" s="298" t="str">
        <f t="shared" si="30"/>
        <v>NA</v>
      </c>
      <c r="AM53" s="298" t="str">
        <f t="shared" si="30"/>
        <v>NA</v>
      </c>
      <c r="AN53" s="298" t="str">
        <f t="shared" si="31"/>
        <v>ND</v>
      </c>
      <c r="AO53" s="298" t="str">
        <f t="shared" si="32"/>
        <v>NA</v>
      </c>
      <c r="AP53" s="298" t="str">
        <f t="shared" si="32"/>
        <v>NA</v>
      </c>
      <c r="AQ53" s="289"/>
      <c r="AR53" s="289"/>
      <c r="AS53" s="289"/>
      <c r="AT53" s="289"/>
      <c r="AU53" s="195"/>
      <c r="AV53" s="299">
        <f t="shared" ref="AV53" si="34">AVERAGE(E53:L53)</f>
        <v>0</v>
      </c>
      <c r="AW53" s="299">
        <f t="shared" ref="AW53:AW54" si="35">AVERAGE(T53:AA53)</f>
        <v>5225745.375</v>
      </c>
      <c r="AX53" s="278" t="str">
        <f t="shared" si="33"/>
        <v>ND</v>
      </c>
      <c r="AZ53" s="173"/>
    </row>
    <row r="54" spans="3:52" s="172" customFormat="1">
      <c r="C54" s="286" t="s">
        <v>282</v>
      </c>
      <c r="D54" s="377" t="s">
        <v>232</v>
      </c>
      <c r="E54" s="287">
        <f>INDEX([1]resumen!$B$213:$H$224,MATCH(E18,[1]resumen!$A$5:$A$16,0),MATCH($E$14,[1]resumen!$B$4:$H$4,0))</f>
        <v>0</v>
      </c>
      <c r="F54" s="287">
        <f>INDEX([1]resumen!$B$213:$H$224,MATCH(F18,[1]resumen!$A$5:$A$16,0),MATCH($E$14,[1]resumen!$B$4:$H$4,0))</f>
        <v>0</v>
      </c>
      <c r="G54" s="287">
        <f>INDEX([1]resumen!$B$213:$H$224,MATCH(G18,[1]resumen!$A$5:$A$16,0),MATCH($E$14,[1]resumen!$B$4:$H$4,0))</f>
        <v>0</v>
      </c>
      <c r="H54" s="287">
        <f>INDEX([1]resumen!$B$213:$H$224,MATCH(H18,[1]resumen!$A$5:$A$16,0),MATCH($E$14,[1]resumen!$B$4:$H$4,0))</f>
        <v>0</v>
      </c>
      <c r="I54" s="287">
        <f>INDEX([1]resumen!$B$213:$H$224,MATCH(I18,[1]resumen!$A$5:$A$16,0),MATCH($E$14,[1]resumen!$B$4:$H$4,0))</f>
        <v>0</v>
      </c>
      <c r="J54" s="287">
        <f>INDEX([1]resumen!$B$213:$H$224,MATCH(J18,[1]resumen!$A$5:$A$16,0),MATCH($E$14,[1]resumen!$B$4:$H$4,0))</f>
        <v>0</v>
      </c>
      <c r="K54" s="287">
        <f>INDEX([1]resumen!$B$213:$H$224,MATCH(K18,[1]resumen!$A$5:$A$16,0),MATCH($E$14,[1]resumen!$B$4:$H$4,0))</f>
        <v>0</v>
      </c>
      <c r="L54" s="287">
        <f>INDEX([1]resumen!$B$213:$H$224,MATCH(L18,[1]resumen!$A$5:$A$16,0),MATCH($E$14,[1]resumen!$B$4:$H$4,0))</f>
        <v>0</v>
      </c>
      <c r="M54" s="287">
        <f>INDEX([1]resumen!$B$213:$H$224,MATCH(M18,[1]resumen!$A$5:$A$16,0),MATCH($E$14,[1]resumen!$B$4:$H$4,0))</f>
        <v>0</v>
      </c>
      <c r="N54" s="287">
        <f>INDEX([1]resumen!$B$213:$H$224,MATCH(N18,[1]resumen!$A$5:$A$16,0),MATCH($E$14,[1]resumen!$B$4:$H$4,0))</f>
        <v>0</v>
      </c>
      <c r="O54" s="287">
        <f>INDEX([1]resumen!$B$213:$H$224,MATCH(O18,[1]resumen!$A$5:$A$16,0),MATCH($E$14,[1]resumen!$B$4:$H$4,0))</f>
        <v>0</v>
      </c>
      <c r="P54" s="287">
        <f>INDEX([1]resumen!$B$213:$H$224,MATCH(P18,[1]resumen!$A$5:$A$16,0),MATCH($E$14,[1]resumen!$B$4:$H$4,0))</f>
        <v>0</v>
      </c>
      <c r="Q54" s="150"/>
      <c r="R54" s="296"/>
      <c r="S54" s="275"/>
      <c r="T54" s="287">
        <f>INDEX([1]resumen!$B$213:$H$224,MATCH(T18,[1]resumen!$A$5:$A$16,0),MATCH($T$14,[1]resumen!$B$4:$H$4,0))</f>
        <v>553530</v>
      </c>
      <c r="U54" s="287">
        <f>INDEX([1]resumen!$B$213:$H$224,MATCH(U18,[1]resumen!$A$5:$A$16,0),MATCH($T$14,[1]resumen!$B$4:$H$4,0))</f>
        <v>510325</v>
      </c>
      <c r="V54" s="287">
        <f>INDEX([1]resumen!$B$213:$H$224,MATCH(V18,[1]resumen!$A$5:$A$16,0),MATCH($T$14,[1]resumen!$B$4:$H$4,0))</f>
        <v>602135</v>
      </c>
      <c r="W54" s="287">
        <f>INDEX([1]resumen!$B$213:$H$224,MATCH(W18,[1]resumen!$A$5:$A$16,0),MATCH($T$14,[1]resumen!$B$4:$H$4,0))</f>
        <v>581570</v>
      </c>
      <c r="X54" s="287">
        <f>INDEX([1]resumen!$B$213:$H$224,MATCH(X18,[1]resumen!$A$5:$A$16,0),MATCH($T$14,[1]resumen!$B$4:$H$4,0))</f>
        <v>635315</v>
      </c>
      <c r="Y54" s="287">
        <f>INDEX([1]resumen!$B$213:$H$224,MATCH(Y18,[1]resumen!$A$5:$A$16,0),MATCH($T$14,[1]resumen!$B$4:$H$4,0))</f>
        <v>625083</v>
      </c>
      <c r="Z54" s="287">
        <f>INDEX([1]resumen!$B$213:$H$224,MATCH(Z18,[1]resumen!$A$5:$A$16,0),MATCH($T$14,[1]resumen!$B$4:$H$4,0))</f>
        <v>643533</v>
      </c>
      <c r="AA54" s="287">
        <f>INDEX([1]resumen!$B$213:$H$224,MATCH(AA18,[1]resumen!$A$5:$A$16,0),MATCH($T$14,[1]resumen!$B$4:$H$4,0))</f>
        <v>681698</v>
      </c>
      <c r="AB54" s="287" t="e">
        <f>INDEX([1]resumen!$M$140:$S$151,MATCH(AB30,[1]resumen!$A$5:$A$16,0),MATCH($T$14,[1]resumen!$B$4:$H$4,0))</f>
        <v>#N/A</v>
      </c>
      <c r="AC54" s="287" t="e">
        <f>INDEX([1]resumen!$M$140:$S$151,MATCH(AC30,[1]resumen!$A$5:$A$16,0),MATCH($T$14,[1]resumen!$B$4:$H$4,0))</f>
        <v>#N/A</v>
      </c>
      <c r="AD54" s="287" t="e">
        <f>INDEX([1]resumen!$M$140:$S$151,MATCH(AD30,[1]resumen!$A$5:$A$16,0),MATCH($T$14,[1]resumen!$B$4:$H$4,0))</f>
        <v>#N/A</v>
      </c>
      <c r="AE54" s="287" t="e">
        <f>INDEX([1]resumen!$M$140:$S$151,MATCH(AE30,[1]resumen!$A$5:$A$16,0),MATCH($T$14,[1]resumen!$B$4:$H$4,0))</f>
        <v>#N/A</v>
      </c>
      <c r="AF54" s="115"/>
      <c r="AG54" s="275"/>
      <c r="AH54" s="275"/>
      <c r="AI54" s="297" t="str">
        <f t="shared" si="29"/>
        <v>ND</v>
      </c>
      <c r="AJ54" s="297" t="str">
        <f t="shared" si="30"/>
        <v>NA</v>
      </c>
      <c r="AK54" s="297" t="str">
        <f t="shared" si="30"/>
        <v>NA</v>
      </c>
      <c r="AL54" s="298" t="str">
        <f t="shared" si="30"/>
        <v>NA</v>
      </c>
      <c r="AM54" s="298" t="str">
        <f t="shared" si="30"/>
        <v>NA</v>
      </c>
      <c r="AN54" s="298" t="str">
        <f t="shared" si="31"/>
        <v>ND</v>
      </c>
      <c r="AO54" s="298" t="str">
        <f t="shared" si="32"/>
        <v>NA</v>
      </c>
      <c r="AP54" s="298" t="str">
        <f t="shared" si="32"/>
        <v>NA</v>
      </c>
      <c r="AQ54" s="289"/>
      <c r="AR54" s="289"/>
      <c r="AS54" s="289"/>
      <c r="AT54" s="289"/>
      <c r="AU54" s="195"/>
      <c r="AV54" s="299">
        <f>AVERAGE(E54:L54)</f>
        <v>0</v>
      </c>
      <c r="AW54" s="299">
        <f t="shared" si="35"/>
        <v>604148.625</v>
      </c>
      <c r="AX54" s="278" t="str">
        <f t="shared" si="33"/>
        <v>ND</v>
      </c>
      <c r="AZ54" s="173"/>
    </row>
    <row r="55" spans="3:52" s="172" customFormat="1">
      <c r="C55" s="192"/>
      <c r="D55" s="192"/>
      <c r="E55" s="192"/>
      <c r="F55" s="192"/>
      <c r="G55" s="192"/>
      <c r="H55" s="196"/>
      <c r="I55" s="197"/>
      <c r="J55" s="197"/>
      <c r="K55" s="197"/>
      <c r="L55" s="197"/>
      <c r="M55" s="197"/>
      <c r="N55" s="197"/>
      <c r="O55" s="189"/>
      <c r="P55" s="189"/>
      <c r="Q55" s="150"/>
      <c r="R55" s="189"/>
      <c r="S55" s="189"/>
      <c r="T55" s="245"/>
      <c r="U55" s="245"/>
      <c r="V55" s="245"/>
      <c r="W55" s="245"/>
      <c r="X55" s="193"/>
      <c r="Y55" s="189"/>
      <c r="Z55" s="189"/>
      <c r="AA55" s="189"/>
      <c r="AB55" s="189"/>
      <c r="AC55" s="189"/>
      <c r="AD55" s="189"/>
      <c r="AE55" s="189"/>
      <c r="AF55" s="115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95"/>
      <c r="AV55" s="189"/>
      <c r="AW55" s="189"/>
      <c r="AX55" s="198"/>
      <c r="AZ55" s="173"/>
    </row>
    <row r="56" spans="3:52" ht="14.25" customHeight="1">
      <c r="C56" s="188" t="s">
        <v>47</v>
      </c>
      <c r="D56" s="174"/>
      <c r="E56" s="174"/>
      <c r="F56" s="174"/>
      <c r="G56" s="174"/>
      <c r="H56" s="174"/>
      <c r="I56" s="175"/>
      <c r="J56" s="175"/>
      <c r="K56" s="175"/>
      <c r="L56" s="175"/>
      <c r="M56" s="175"/>
      <c r="N56" s="175"/>
      <c r="O56" s="176"/>
      <c r="P56" s="176"/>
      <c r="Q56" s="150"/>
      <c r="R56" s="176"/>
      <c r="S56" s="176"/>
      <c r="T56" s="243"/>
      <c r="U56" s="243"/>
      <c r="V56" s="243"/>
      <c r="W56" s="243"/>
      <c r="X56" s="177"/>
      <c r="Y56" s="176"/>
      <c r="Z56" s="176"/>
      <c r="AA56" s="176"/>
      <c r="AB56" s="176"/>
      <c r="AC56" s="176"/>
      <c r="AD56" s="176"/>
      <c r="AE56" s="176"/>
      <c r="AF56" s="115"/>
      <c r="AG56" s="176"/>
      <c r="AH56" s="176"/>
      <c r="AI56" s="178"/>
      <c r="AJ56" s="178"/>
      <c r="AK56" s="178"/>
      <c r="AL56" s="178"/>
      <c r="AM56" s="178"/>
      <c r="AN56" s="178"/>
      <c r="AO56" s="178"/>
      <c r="AP56" s="178"/>
      <c r="AQ56" s="181"/>
      <c r="AR56" s="181"/>
      <c r="AS56" s="181"/>
      <c r="AT56" s="181"/>
      <c r="AU56" s="195"/>
      <c r="AV56" s="438" t="str">
        <f>AV34</f>
        <v>Acumulado Agosto</v>
      </c>
      <c r="AW56" s="439"/>
      <c r="AX56" s="292" t="str">
        <f>AX40</f>
        <v>Var %</v>
      </c>
    </row>
    <row r="57" spans="3:52" ht="14.25" customHeight="1">
      <c r="C57" s="305" t="s">
        <v>70</v>
      </c>
      <c r="D57" s="376" t="s">
        <v>31</v>
      </c>
      <c r="E57" s="306">
        <f>(INDEX([2]resumen!$B$5:$H$16,MATCH(E18,[2]resumen!$A$5:$A$17,0),MATCH($E$14,[2]resumen!$B$4:$H$4,0)))/1000</f>
        <v>1018.758317</v>
      </c>
      <c r="F57" s="306">
        <f>(INDEX([2]resumen!$B$5:$H$16,MATCH(F18,[2]resumen!$A$5:$A$17,0),MATCH($E$14,[2]resumen!$B$4:$H$4,0)))/1000</f>
        <v>922.37666400000001</v>
      </c>
      <c r="G57" s="306">
        <f>(INDEX([2]resumen!$B$5:$H$16,MATCH(G18,[2]resumen!$A$5:$A$17,0),MATCH($E$14,[2]resumen!$B$4:$H$4,0)))/1000</f>
        <v>1030.151196</v>
      </c>
      <c r="H57" s="306">
        <f>(INDEX([2]resumen!$B$5:$H$16,MATCH(H18,[2]resumen!$A$5:$A$17,0),MATCH($E$14,[2]resumen!$B$4:$H$4,0)))/1000</f>
        <v>870.36162000000002</v>
      </c>
      <c r="I57" s="306">
        <f>(INDEX([2]resumen!$B$5:$H$16,MATCH(I18,[2]resumen!$A$5:$A$17,0),MATCH($E$14,[2]resumen!$B$4:$H$4,0)))/1000</f>
        <v>944.73466500000006</v>
      </c>
      <c r="J57" s="306">
        <f>(INDEX([2]resumen!$B$5:$H$16,MATCH(J18,[2]resumen!$A$5:$A$17,0),MATCH($E$14,[2]resumen!$B$4:$H$4,0)))/1000</f>
        <v>1008.9668840000001</v>
      </c>
      <c r="K57" s="306">
        <f>(INDEX([2]resumen!$B$5:$H$16,MATCH(K18,[2]resumen!$A$5:$A$17,0),MATCH($E$14,[2]resumen!$B$4:$H$4,0)))/1000</f>
        <v>1053.1836699999999</v>
      </c>
      <c r="L57" s="306">
        <f>(INDEX([2]resumen!$B$5:$H$16,MATCH(L18,[2]resumen!$A$5:$A$17,0),MATCH($E$14,[2]resumen!$B$4:$H$4,0)))/1000</f>
        <v>1004.0917310000001</v>
      </c>
      <c r="M57" s="306">
        <f>(INDEX([2]resumen!$B$5:$H$16,MATCH(M18,[2]resumen!$A$5:$A$17,0),MATCH($E$14,[2]resumen!$B$4:$H$4,0)))/1000</f>
        <v>1060.6056299999998</v>
      </c>
      <c r="N57" s="306">
        <f>(INDEX([2]resumen!$B$5:$H$16,MATCH(N18,[2]resumen!$A$5:$A$17,0),MATCH($E$14,[2]resumen!$B$4:$H$4,0)))/1000</f>
        <v>1200.1052999999999</v>
      </c>
      <c r="O57" s="306">
        <f>(INDEX([2]resumen!$B$5:$H$16,MATCH(O18,[2]resumen!$A$5:$A$17,0),MATCH($E$14,[2]resumen!$B$4:$H$4,0)))/1000</f>
        <v>960.98949200000004</v>
      </c>
      <c r="P57" s="306">
        <f>(INDEX([2]resumen!$B$5:$H$16,MATCH(P18,[2]resumen!$A$5:$A$17,0),MATCH($E$14,[2]resumen!$B$4:$H$4,0)))/1000</f>
        <v>1054.9657069999998</v>
      </c>
      <c r="Q57" s="150"/>
      <c r="R57" s="296"/>
      <c r="S57" s="308"/>
      <c r="T57" s="306">
        <f>(INDEX([2]resumen!$B$5:$H$16,MATCH(T18,[2]resumen!$A$5:$A$17,0),MATCH($T$14,[2]resumen!$B$4:$H$4,0)))/1000</f>
        <v>942.496217</v>
      </c>
      <c r="U57" s="306">
        <f>(INDEX([2]resumen!$B$5:$H$16,MATCH(U18,[2]resumen!$A$5:$A$17,0),MATCH($T$14,[2]resumen!$B$4:$H$4,0)))/1000</f>
        <v>744.64120700000001</v>
      </c>
      <c r="V57" s="306">
        <f>(INDEX([2]resumen!$B$5:$H$16,MATCH(V18,[2]resumen!$A$5:$A$17,0),MATCH($T$14,[2]resumen!$B$4:$H$4,0)))/1000</f>
        <v>1227.8143500000001</v>
      </c>
      <c r="W57" s="306">
        <f>(INDEX([2]resumen!$B$5:$H$16,MATCH(W18,[2]resumen!$A$5:$A$17,0),MATCH($T$14,[2]resumen!$B$4:$H$4,0)))/1000</f>
        <v>895.47907600000008</v>
      </c>
      <c r="X57" s="306">
        <f>(INDEX([2]resumen!$B$5:$H$16,MATCH(X18,[2]resumen!$A$5:$A$17,0),MATCH($T$14,[2]resumen!$B$4:$H$4,0)))/1000</f>
        <v>1112.5286760000001</v>
      </c>
      <c r="Y57" s="306">
        <f>(INDEX([2]resumen!$B$5:$H$16,MATCH(Y18,[2]resumen!$A$5:$A$17,0),MATCH($T$14,[2]resumen!$B$4:$H$4,0)))/1000</f>
        <v>1062.7074240000002</v>
      </c>
      <c r="Z57" s="306">
        <f>(INDEX([2]resumen!$B$5:$H$16,MATCH(Z18,[2]resumen!$A$5:$A$17,0),MATCH($T$14,[2]resumen!$B$4:$H$4,0)))/1000</f>
        <v>1021.5322119999998</v>
      </c>
      <c r="AA57" s="306">
        <f>(INDEX([2]resumen!$B$5:$H$16,MATCH(AA18,[2]resumen!$A$5:$A$17,0),MATCH($T$14,[2]resumen!$B$4:$H$4,0)))/1000</f>
        <v>1131.244653</v>
      </c>
      <c r="AB57" s="306">
        <f>(INDEX([2]resumen!$B$5:$H$16,MATCH(AB18,[2]resumen!$A$5:$A$17,0),MATCH($T$14,[2]resumen!$B$4:$H$4,0)))/1000</f>
        <v>0</v>
      </c>
      <c r="AC57" s="306">
        <f>(INDEX([2]resumen!$B$5:$H$16,MATCH(AC18,[2]resumen!$A$5:$A$17,0),MATCH($T$14,[2]resumen!$B$4:$H$4,0)))/1000</f>
        <v>0</v>
      </c>
      <c r="AD57" s="306">
        <f>(INDEX([2]resumen!$B$5:$H$16,MATCH(AD18,[2]resumen!$A$5:$A$17,0),MATCH($T$14,[2]resumen!$B$4:$H$4,0)))/1000</f>
        <v>0</v>
      </c>
      <c r="AE57" s="306">
        <f>(INDEX([2]resumen!$B$5:$H$16,MATCH(AE18,[2]resumen!$A$5:$A$17,0),MATCH($T$14,[2]resumen!$B$4:$H$4,0)))/1000</f>
        <v>0</v>
      </c>
      <c r="AF57" s="115"/>
      <c r="AG57" s="296"/>
      <c r="AH57" s="308"/>
      <c r="AI57" s="269">
        <f>IFERROR(((T57/E57)-1)*100,"ND")</f>
        <v>-7.4857891933165943</v>
      </c>
      <c r="AJ57" s="270">
        <f>IFERROR(((U57/F57)-1)*100,"NA")</f>
        <v>-19.269292463366138</v>
      </c>
      <c r="AK57" s="270">
        <f>IFERROR(((V57/G57)-1)*100,"NA")</f>
        <v>19.187780858529436</v>
      </c>
      <c r="AL57" s="269">
        <f t="shared" ref="AJ57:AT61" si="36">IFERROR(((W57/H57)-1)*100,"NA")</f>
        <v>2.885864383588066</v>
      </c>
      <c r="AM57" s="269">
        <f t="shared" si="36"/>
        <v>17.760966884813101</v>
      </c>
      <c r="AN57" s="269">
        <f>IFERROR(((Y57/J57)-1)*100,"ND")</f>
        <v>5.3262937418667722</v>
      </c>
      <c r="AO57" s="269">
        <f t="shared" ref="AO57:AP61" si="37">IFERROR(((Z57/K57)-1)*100,"ND")</f>
        <v>-3.0053122642891061</v>
      </c>
      <c r="AP57" s="269">
        <f t="shared" si="37"/>
        <v>12.663476659982553</v>
      </c>
      <c r="AQ57" s="309">
        <f t="shared" si="36"/>
        <v>-100</v>
      </c>
      <c r="AR57" s="309">
        <f t="shared" si="36"/>
        <v>-100</v>
      </c>
      <c r="AS57" s="309">
        <f t="shared" si="36"/>
        <v>-100</v>
      </c>
      <c r="AT57" s="309">
        <f t="shared" si="36"/>
        <v>-100</v>
      </c>
      <c r="AU57" s="195"/>
      <c r="AV57" s="201">
        <f t="shared" ref="AV57:AV61" si="38">SUM(E57:L57)</f>
        <v>7852.6247470000017</v>
      </c>
      <c r="AW57" s="201">
        <f t="shared" ref="AW57:AW61" si="39">SUM(T57:AA57)</f>
        <v>8138.4438150000005</v>
      </c>
      <c r="AX57" s="297">
        <f t="shared" ref="AX57:AX61" si="40">IFERROR(((AW57/AV57)-1)*100,"ND")</f>
        <v>3.6397902256718906</v>
      </c>
    </row>
    <row r="58" spans="3:52">
      <c r="C58" s="310" t="s">
        <v>97</v>
      </c>
      <c r="D58" s="377" t="s">
        <v>31</v>
      </c>
      <c r="E58" s="274">
        <f>(INDEX([2]resumen!$M$5:$R$16,MATCH(E18,[2]resumen!$A$5:$A$17,0),MATCH($E$14,[2]resumen!$B$4:$H$4,0)))/1000</f>
        <v>433.18906199999998</v>
      </c>
      <c r="F58" s="274">
        <f>(INDEX([2]resumen!$M$5:$R$16,MATCH(F18,[2]resumen!$A$5:$A$17,0),MATCH($E$14,[2]resumen!$B$4:$H$4,0)))/1000</f>
        <v>379.38567</v>
      </c>
      <c r="G58" s="274">
        <f>(INDEX([2]resumen!$M$5:$R$16,MATCH(G18,[2]resumen!$A$5:$A$17,0),MATCH($E$14,[2]resumen!$B$4:$H$4,0)))/1000</f>
        <v>453.17420400000003</v>
      </c>
      <c r="H58" s="274">
        <f>(INDEX([2]resumen!$M$5:$R$16,MATCH(H18,[2]resumen!$A$5:$A$17,0),MATCH($E$14,[2]resumen!$B$4:$H$4,0)))/1000</f>
        <v>360.96294300000005</v>
      </c>
      <c r="I58" s="274">
        <f>(INDEX([2]resumen!$M$5:$R$16,MATCH(I18,[2]resumen!$A$5:$A$17,0),MATCH($E$14,[2]resumen!$B$4:$H$4,0)))/1000</f>
        <v>394.56710200000003</v>
      </c>
      <c r="J58" s="274">
        <f>(INDEX([2]resumen!$M$5:$R$16,MATCH(J18,[2]resumen!$A$5:$A$17,0),MATCH($E$14,[2]resumen!$B$4:$H$4,0)))/1000</f>
        <v>440.347691</v>
      </c>
      <c r="K58" s="274">
        <f>(INDEX([2]resumen!$M$5:$R$16,MATCH(K18,[2]resumen!$A$5:$A$17,0),MATCH($E$14,[2]resumen!$B$4:$H$4,0)))/1000</f>
        <v>483.26106199999998</v>
      </c>
      <c r="L58" s="274">
        <f>(INDEX([2]resumen!$M$5:$R$16,MATCH(L18,[2]resumen!$A$5:$A$17,0),MATCH($E$14,[2]resumen!$B$4:$H$4,0)))/1000</f>
        <v>425.42997800000001</v>
      </c>
      <c r="M58" s="274">
        <f>(INDEX([2]resumen!$M$5:$R$16,MATCH(M18,[2]resumen!$A$5:$A$17,0),MATCH($E$14,[2]resumen!$B$4:$H$4,0)))/1000</f>
        <v>445.990973</v>
      </c>
      <c r="N58" s="274">
        <f>(INDEX([2]resumen!$M$5:$R$16,MATCH(N18,[2]resumen!$A$5:$A$17,0),MATCH($E$14,[2]resumen!$B$4:$H$4,0)))/1000</f>
        <v>529.75705299999993</v>
      </c>
      <c r="O58" s="274">
        <f>(INDEX([2]resumen!$M$5:$R$16,MATCH(O18,[2]resumen!$A$5:$A$17,0),MATCH($E$14,[2]resumen!$B$4:$H$4,0)))/1000</f>
        <v>457.40076500000004</v>
      </c>
      <c r="P58" s="274">
        <f>(INDEX([2]resumen!$M$5:$R$16,MATCH(P18,[2]resumen!$A$5:$A$17,0),MATCH($E$14,[2]resumen!$B$4:$H$4,0)))/1000</f>
        <v>452.68059700000003</v>
      </c>
      <c r="Q58" s="150"/>
      <c r="R58" s="275"/>
      <c r="S58" s="276"/>
      <c r="T58" s="274">
        <f>(INDEX([2]resumen!$M$5:$R$16,MATCH(T18,[2]resumen!$A$5:$A$17,0),MATCH($T$14,[2]resumen!$B$4:$H$4,0)))/1000</f>
        <v>445.03947199999993</v>
      </c>
      <c r="U58" s="274">
        <f>(INDEX([2]resumen!$M$5:$R$16,MATCH(U18,[2]resumen!$A$5:$A$17,0),MATCH($T$14,[2]resumen!$B$4:$H$4,0)))/1000</f>
        <v>332.28681200000005</v>
      </c>
      <c r="V58" s="274">
        <f>(INDEX([2]resumen!$M$5:$R$16,MATCH(V18,[2]resumen!$A$5:$A$17,0),MATCH($T$14,[2]resumen!$B$4:$H$4,0)))/1000</f>
        <v>625.92384600000003</v>
      </c>
      <c r="W58" s="274">
        <f>(INDEX([2]resumen!$M$5:$R$16,MATCH(W18,[2]resumen!$A$5:$A$17,0),MATCH($T$14,[2]resumen!$B$4:$H$4,0)))/1000</f>
        <v>403.03700800000001</v>
      </c>
      <c r="X58" s="274">
        <f>(INDEX([2]resumen!$M$5:$R$16,MATCH(X18,[2]resumen!$A$5:$A$17,0),MATCH($T$14,[2]resumen!$B$4:$H$4,0)))/1000</f>
        <v>491.28418500000004</v>
      </c>
      <c r="Y58" s="274">
        <f>(INDEX([2]resumen!$M$5:$R$16,MATCH(Y18,[2]resumen!$A$5:$A$17,0),MATCH($T$14,[2]resumen!$B$4:$H$4,0)))/1000</f>
        <v>436.01421999999997</v>
      </c>
      <c r="Z58" s="274">
        <f>(INDEX([2]resumen!$M$5:$R$16,MATCH(Z18,[2]resumen!$A$5:$A$17,0),MATCH($T$14,[2]resumen!$B$4:$H$4,0)))/1000</f>
        <v>463.15871899999996</v>
      </c>
      <c r="AA58" s="274">
        <f>(INDEX([2]resumen!$M$5:$R$16,MATCH(AA18,[2]resumen!$A$5:$A$17,0),MATCH($T$14,[2]resumen!$B$4:$H$4,0)))/1000</f>
        <v>538.63727300000005</v>
      </c>
      <c r="AB58" s="274">
        <f>(INDEX([2]resumen!$M$5:$R$16,MATCH(AB18,[2]resumen!$A$5:$A$17,0),MATCH($T$14,[2]resumen!$B$4:$H$4,0)))/1000</f>
        <v>0</v>
      </c>
      <c r="AC58" s="274">
        <f>(INDEX([2]resumen!$M$5:$R$16,MATCH(AC18,[2]resumen!$A$5:$A$17,0),MATCH($T$14,[2]resumen!$B$4:$H$4,0)))/1000</f>
        <v>0</v>
      </c>
      <c r="AD58" s="274">
        <f>(INDEX([2]resumen!$M$5:$R$16,MATCH(AD18,[2]resumen!$A$5:$A$17,0),MATCH($T$14,[2]resumen!$B$4:$H$4,0)))/1000</f>
        <v>0</v>
      </c>
      <c r="AE58" s="274">
        <f>(INDEX([2]resumen!$M$5:$R$16,MATCH(AE18,[2]resumen!$A$5:$A$17,0),MATCH($T$14,[2]resumen!$B$4:$H$4,0)))/1000</f>
        <v>0</v>
      </c>
      <c r="AF58" s="115"/>
      <c r="AG58" s="275"/>
      <c r="AH58" s="276"/>
      <c r="AI58" s="278">
        <f>IFERROR(((T58/E58)-1)*100,"ND")</f>
        <v>2.7356207807481381</v>
      </c>
      <c r="AJ58" s="279">
        <f t="shared" si="36"/>
        <v>-12.414506325449759</v>
      </c>
      <c r="AK58" s="279">
        <f t="shared" si="36"/>
        <v>38.119919553055581</v>
      </c>
      <c r="AL58" s="278">
        <f t="shared" si="36"/>
        <v>11.65606215705084</v>
      </c>
      <c r="AM58" s="278">
        <f t="shared" si="36"/>
        <v>24.512201475935512</v>
      </c>
      <c r="AN58" s="278">
        <f t="shared" ref="AN58:AN61" si="41">IFERROR(((Y58/J58)-1)*100,"ND")</f>
        <v>-0.98410212851554046</v>
      </c>
      <c r="AO58" s="278">
        <f t="shared" si="37"/>
        <v>-4.1597274394103767</v>
      </c>
      <c r="AP58" s="278">
        <f t="shared" si="37"/>
        <v>26.610088817013278</v>
      </c>
      <c r="AQ58" s="279">
        <f t="shared" si="36"/>
        <v>-100</v>
      </c>
      <c r="AR58" s="279">
        <f t="shared" si="36"/>
        <v>-100</v>
      </c>
      <c r="AS58" s="279">
        <f t="shared" si="36"/>
        <v>-100</v>
      </c>
      <c r="AT58" s="279">
        <f t="shared" si="36"/>
        <v>-100</v>
      </c>
      <c r="AU58" s="195"/>
      <c r="AV58" s="201">
        <f t="shared" si="38"/>
        <v>3370.317712</v>
      </c>
      <c r="AW58" s="201">
        <f t="shared" si="39"/>
        <v>3735.3815350000004</v>
      </c>
      <c r="AX58" s="278">
        <f t="shared" si="40"/>
        <v>10.83173321316837</v>
      </c>
    </row>
    <row r="59" spans="3:52">
      <c r="C59" s="310" t="s">
        <v>98</v>
      </c>
      <c r="D59" s="377" t="s">
        <v>31</v>
      </c>
      <c r="E59" s="274">
        <f>(INDEX([2]resumen!$U$5:$Z$16,MATCH(E18,[2]resumen!$A$5:$A$17,0),MATCH($E$14,[2]resumen!$B$4:$H$4,0)))/1000</f>
        <v>277.129752</v>
      </c>
      <c r="F59" s="274">
        <f>(INDEX([2]resumen!$U$5:$Z$16,MATCH(F18,[2]resumen!$A$5:$A$17,0),MATCH($E$14,[2]resumen!$B$4:$H$4,0)))/1000</f>
        <v>331.05228600000004</v>
      </c>
      <c r="G59" s="274">
        <f>(INDEX([2]resumen!$U$5:$Z$16,MATCH(G18,[2]resumen!$A$5:$A$17,0),MATCH($E$14,[2]resumen!$B$4:$H$4,0)))/1000</f>
        <v>284.091071</v>
      </c>
      <c r="H59" s="274">
        <f>(INDEX([2]resumen!$U$5:$Z$16,MATCH(H18,[2]resumen!$A$5:$A$17,0),MATCH($E$14,[2]resumen!$B$4:$H$4,0)))/1000</f>
        <v>225.06934899999999</v>
      </c>
      <c r="I59" s="274">
        <f>(INDEX([2]resumen!$U$5:$Z$16,MATCH(I18,[2]resumen!$A$5:$A$17,0),MATCH($E$14,[2]resumen!$B$4:$H$4,0)))/1000</f>
        <v>264.03458599999999</v>
      </c>
      <c r="J59" s="274">
        <f>(INDEX([2]resumen!$U$5:$Z$16,MATCH(J18,[2]resumen!$A$5:$A$17,0),MATCH($E$14,[2]resumen!$B$4:$H$4,0)))/1000</f>
        <v>274.465868</v>
      </c>
      <c r="K59" s="274">
        <f>(INDEX([2]resumen!$U$5:$Z$16,MATCH(K18,[2]resumen!$A$5:$A$17,0),MATCH($E$14,[2]resumen!$B$4:$H$4,0)))/1000</f>
        <v>268.19219099999998</v>
      </c>
      <c r="L59" s="274">
        <f>(INDEX([2]resumen!$U$5:$Z$16,MATCH(L18,[2]resumen!$A$5:$A$17,0),MATCH($E$14,[2]resumen!$B$4:$H$4,0)))/1000</f>
        <v>267.65196000000003</v>
      </c>
      <c r="M59" s="274">
        <f>(INDEX([2]resumen!$U$5:$Z$16,MATCH(M18,[2]resumen!$A$5:$A$17,0),MATCH($E$14,[2]resumen!$B$4:$H$4,0)))/1000</f>
        <v>310.13833600000004</v>
      </c>
      <c r="N59" s="274">
        <f>(INDEX([2]resumen!$U$5:$Z$16,MATCH(N18,[2]resumen!$A$5:$A$17,0),MATCH($E$14,[2]resumen!$B$4:$H$4,0)))/1000</f>
        <v>296.27893299999999</v>
      </c>
      <c r="O59" s="274">
        <f>(INDEX([2]resumen!$U$5:$Z$16,MATCH(O18,[2]resumen!$A$5:$A$17,0),MATCH($E$14,[2]resumen!$B$4:$H$4,0)))/1000</f>
        <v>242.89054000000002</v>
      </c>
      <c r="P59" s="274">
        <f>(INDEX([2]resumen!$U$5:$Z$16,MATCH(P18,[2]resumen!$A$5:$A$17,0),MATCH($E$14,[2]resumen!$B$4:$H$4,0)))/1000</f>
        <v>270.74866800000001</v>
      </c>
      <c r="Q59" s="150"/>
      <c r="R59" s="275"/>
      <c r="S59" s="276"/>
      <c r="T59" s="274">
        <f>(INDEX([2]resumen!$U$5:$Z$16,MATCH(T18,[2]resumen!$A$5:$A$17,0),MATCH($T$14,[2]resumen!$B$4:$H$4,0)))/1000</f>
        <v>229.31724099999997</v>
      </c>
      <c r="U59" s="274">
        <f>(INDEX([2]resumen!$U$5:$Z$16,MATCH(U18,[2]resumen!$A$5:$A$17,0),MATCH($T$14,[2]resumen!$B$4:$H$4,0)))/1000</f>
        <v>198.12250700000001</v>
      </c>
      <c r="V59" s="274">
        <f>(INDEX([2]resumen!$U$5:$Z$16,MATCH(V18,[2]resumen!$A$5:$A$17,0),MATCH($T$14,[2]resumen!$B$4:$H$4,0)))/1000</f>
        <v>291.11310800000001</v>
      </c>
      <c r="W59" s="274">
        <f>(INDEX([2]resumen!$U$5:$Z$16,MATCH(W18,[2]resumen!$A$5:$A$17,0),MATCH($T$14,[2]resumen!$B$4:$H$4,0)))/1000</f>
        <v>253.173305</v>
      </c>
      <c r="X59" s="274">
        <f>(INDEX([2]resumen!$U$5:$Z$16,MATCH(X18,[2]resumen!$A$5:$A$17,0),MATCH($T$14,[2]resumen!$B$4:$H$4,0)))/1000</f>
        <v>291.86226900000003</v>
      </c>
      <c r="Y59" s="274">
        <f>(INDEX([2]resumen!$U$5:$Z$16,MATCH(Y18,[2]resumen!$A$5:$A$17,0),MATCH($T$14,[2]resumen!$B$4:$H$4,0)))/1000</f>
        <v>259.716837</v>
      </c>
      <c r="Z59" s="274">
        <f>(INDEX([2]resumen!$U$5:$Z$16,MATCH(Z18,[2]resumen!$A$5:$A$17,0),MATCH($T$14,[2]resumen!$B$4:$H$4,0)))/1000</f>
        <v>301.48893099999998</v>
      </c>
      <c r="AA59" s="274">
        <f>(INDEX([2]resumen!$U$5:$Z$16,MATCH(AA18,[2]resumen!$A$5:$A$17,0),MATCH($T$14,[2]resumen!$B$4:$H$4,0)))/1000</f>
        <v>291.75534499999998</v>
      </c>
      <c r="AB59" s="274">
        <f>(INDEX([2]resumen!$U$5:$Z$16,MATCH(AB18,[2]resumen!$A$5:$A$17,0),MATCH($T$14,[2]resumen!$B$4:$H$4,0)))/1000</f>
        <v>0</v>
      </c>
      <c r="AC59" s="274">
        <f>(INDEX([2]resumen!$U$5:$Z$16,MATCH(AC18,[2]resumen!$A$5:$A$17,0),MATCH($T$14,[2]resumen!$B$4:$H$4,0)))/1000</f>
        <v>0</v>
      </c>
      <c r="AD59" s="274">
        <f>(INDEX([2]resumen!$U$5:$Z$16,MATCH(AD18,[2]resumen!$A$5:$A$17,0),MATCH($T$14,[2]resumen!$B$4:$H$4,0)))/1000</f>
        <v>0</v>
      </c>
      <c r="AE59" s="274">
        <f>(INDEX([2]resumen!$U$5:$Z$16,MATCH(AE18,[2]resumen!$A$5:$A$17,0),MATCH($T$14,[2]resumen!$B$4:$H$4,0)))/1000</f>
        <v>0</v>
      </c>
      <c r="AF59" s="115"/>
      <c r="AG59" s="275"/>
      <c r="AH59" s="276"/>
      <c r="AI59" s="278">
        <f>IFERROR(((T59/E59)-1)*100,"ND")</f>
        <v>-17.252752782747059</v>
      </c>
      <c r="AJ59" s="279">
        <f t="shared" si="36"/>
        <v>-40.153711247896354</v>
      </c>
      <c r="AK59" s="279">
        <f t="shared" si="36"/>
        <v>2.4717556152970444</v>
      </c>
      <c r="AL59" s="278">
        <f t="shared" si="36"/>
        <v>12.486798457838887</v>
      </c>
      <c r="AM59" s="278">
        <f t="shared" si="36"/>
        <v>10.539408272823781</v>
      </c>
      <c r="AN59" s="278">
        <f t="shared" si="41"/>
        <v>-5.3737213692450876</v>
      </c>
      <c r="AO59" s="278">
        <f t="shared" si="37"/>
        <v>12.41525335836493</v>
      </c>
      <c r="AP59" s="278">
        <f t="shared" si="37"/>
        <v>9.0054954202464899</v>
      </c>
      <c r="AQ59" s="279">
        <f t="shared" si="36"/>
        <v>-100</v>
      </c>
      <c r="AR59" s="279">
        <f t="shared" si="36"/>
        <v>-100</v>
      </c>
      <c r="AS59" s="279">
        <f t="shared" si="36"/>
        <v>-100</v>
      </c>
      <c r="AT59" s="279">
        <f t="shared" si="36"/>
        <v>-100</v>
      </c>
      <c r="AU59" s="195"/>
      <c r="AV59" s="201">
        <f t="shared" si="38"/>
        <v>2191.6870630000003</v>
      </c>
      <c r="AW59" s="201">
        <f t="shared" si="39"/>
        <v>2116.5495430000001</v>
      </c>
      <c r="AX59" s="278">
        <f t="shared" si="40"/>
        <v>-3.4282960039537458</v>
      </c>
    </row>
    <row r="60" spans="3:52">
      <c r="C60" s="310" t="s">
        <v>99</v>
      </c>
      <c r="D60" s="377" t="s">
        <v>31</v>
      </c>
      <c r="E60" s="274">
        <f>(INDEX([2]resumen!$AD$5:$AI$16,MATCH(E18,[2]resumen!$A$5:$A$17,0),MATCH($E$14,[2]resumen!$B$4:$H$4,0)))/1000</f>
        <v>308.439503</v>
      </c>
      <c r="F60" s="274">
        <f>(INDEX([2]resumen!$AD$5:$AI$16,MATCH(F18,[2]resumen!$A$5:$A$17,0),MATCH($E$14,[2]resumen!$B$4:$H$4,0)))/1000</f>
        <v>211.93870800000002</v>
      </c>
      <c r="G60" s="274">
        <f>(INDEX([2]resumen!$AD$5:$AI$16,MATCH(G18,[2]resumen!$A$5:$A$17,0),MATCH($E$14,[2]resumen!$B$4:$H$4,0)))/1000</f>
        <v>292.885921</v>
      </c>
      <c r="H60" s="274">
        <f>(INDEX([2]resumen!$AD$5:$AI$16,MATCH(H18,[2]resumen!$A$5:$A$17,0),MATCH($E$14,[2]resumen!$B$4:$H$4,0)))/1000</f>
        <v>284.32932799999998</v>
      </c>
      <c r="I60" s="274">
        <f>(INDEX([2]resumen!$AD$5:$AI$16,MATCH(I18,[2]resumen!$A$5:$A$17,0),MATCH($E$14,[2]resumen!$B$4:$H$4,0)))/1000</f>
        <v>286.13297700000004</v>
      </c>
      <c r="J60" s="274">
        <f>(INDEX([2]resumen!$AD$5:$AI$16,MATCH(J18,[2]resumen!$A$5:$A$17,0),MATCH($E$14,[2]resumen!$B$4:$H$4,0)))/1000</f>
        <v>294.153325</v>
      </c>
      <c r="K60" s="274">
        <f>(INDEX([2]resumen!$AD$5:$AI$16,MATCH(K18,[2]resumen!$A$5:$A$17,0),MATCH($E$14,[2]resumen!$B$4:$H$4,0)))/1000</f>
        <v>301.73041699999999</v>
      </c>
      <c r="L60" s="274">
        <f>(INDEX([2]resumen!$AD$5:$AI$16,MATCH(L18,[2]resumen!$A$5:$A$17,0),MATCH($E$14,[2]resumen!$B$4:$H$4,0)))/1000</f>
        <v>311.009793</v>
      </c>
      <c r="M60" s="274">
        <f>(INDEX([2]resumen!$AD$5:$AI$16,MATCH(M18,[2]resumen!$A$5:$A$17,0),MATCH($E$14,[2]resumen!$B$4:$H$4,0)))/1000</f>
        <v>304.47632099999998</v>
      </c>
      <c r="N60" s="274">
        <f>(INDEX([2]resumen!$AD$5:$AI$16,MATCH(N18,[2]resumen!$A$5:$A$17,0),MATCH($E$14,[2]resumen!$B$4:$H$4,0)))/1000</f>
        <v>374.06931400000002</v>
      </c>
      <c r="O60" s="274">
        <f>(INDEX([2]resumen!$AD$5:$AI$16,MATCH(O18,[2]resumen!$A$5:$A$17,0),MATCH($E$14,[2]resumen!$B$4:$H$4,0)))/1000</f>
        <v>260.69818700000002</v>
      </c>
      <c r="P60" s="274">
        <f>(INDEX([2]resumen!$AD$5:$AI$16,MATCH(P18,[2]resumen!$A$5:$A$17,0),MATCH($E$14,[2]resumen!$B$4:$H$4,0)))/1000</f>
        <v>331.53644199999997</v>
      </c>
      <c r="Q60" s="150"/>
      <c r="R60" s="275"/>
      <c r="S60" s="276"/>
      <c r="T60" s="274">
        <f>(INDEX([2]resumen!$AD$5:$AI$16,MATCH(T18,[2]resumen!$A$5:$A$17,0),MATCH($T$14,[2]resumen!$B$4:$H$4,0)))/1000</f>
        <v>268.13950399999999</v>
      </c>
      <c r="U60" s="274">
        <f>(INDEX([2]resumen!$AD$5:$AI$16,MATCH(U18,[2]resumen!$A$5:$A$17,0),MATCH($T$14,[2]resumen!$B$4:$H$4,0)))/1000</f>
        <v>214.231888</v>
      </c>
      <c r="V60" s="274">
        <f>(INDEX([2]resumen!$AD$5:$AI$16,MATCH(V18,[2]resumen!$A$5:$A$17,0),MATCH($T$14,[2]resumen!$B$4:$H$4,0)))/1000</f>
        <v>310.77739600000001</v>
      </c>
      <c r="W60" s="274">
        <f>(INDEX([2]resumen!$AD$5:$AI$16,MATCH(W18,[2]resumen!$A$5:$A$17,0),MATCH($T$14,[2]resumen!$B$4:$H$4,0)))/1000</f>
        <v>239.26876300000004</v>
      </c>
      <c r="X60" s="274">
        <f>(INDEX([2]resumen!$AD$5:$AI$16,MATCH(X18,[2]resumen!$A$5:$A$17,0),MATCH($T$14,[2]resumen!$B$4:$H$4,0)))/1000</f>
        <v>329.38222200000001</v>
      </c>
      <c r="Y60" s="274">
        <f>(INDEX([2]resumen!$AD$5:$AI$16,MATCH(Y18,[2]resumen!$A$5:$A$17,0),MATCH($T$14,[2]resumen!$B$4:$H$4,0)))/1000</f>
        <v>366.97636700000004</v>
      </c>
      <c r="Z60" s="274">
        <f>(INDEX([2]resumen!$AD$5:$AI$16,MATCH(Z18,[2]resumen!$A$5:$A$17,0),MATCH($T$14,[2]resumen!$B$4:$H$4,0)))/1000</f>
        <v>256.88456199999996</v>
      </c>
      <c r="AA60" s="274">
        <f>(INDEX([2]resumen!$AD$5:$AI$16,MATCH(AA18,[2]resumen!$A$5:$A$17,0),MATCH($T$14,[2]resumen!$B$4:$H$4,0)))/1000</f>
        <v>300.852035</v>
      </c>
      <c r="AB60" s="274">
        <f>(INDEX([2]resumen!$AD$5:$AI$16,MATCH(AB18,[2]resumen!$A$5:$A$17,0),MATCH($T$14,[2]resumen!$B$4:$H$4,0)))/1000</f>
        <v>0</v>
      </c>
      <c r="AC60" s="274">
        <f>(INDEX([2]resumen!$AD$5:$AI$16,MATCH(AC18,[2]resumen!$A$5:$A$17,0),MATCH($T$14,[2]resumen!$B$4:$H$4,0)))/1000</f>
        <v>0</v>
      </c>
      <c r="AD60" s="274">
        <f>(INDEX([2]resumen!$AD$5:$AI$16,MATCH(AD18,[2]resumen!$A$5:$A$17,0),MATCH($T$14,[2]resumen!$B$4:$H$4,0)))/1000</f>
        <v>0</v>
      </c>
      <c r="AE60" s="274">
        <f>(INDEX([2]resumen!$AD$5:$AI$16,MATCH(AE18,[2]resumen!$A$5:$A$17,0),MATCH($T$14,[2]resumen!$B$4:$H$4,0)))/1000</f>
        <v>0</v>
      </c>
      <c r="AF60" s="115"/>
      <c r="AG60" s="275"/>
      <c r="AH60" s="276"/>
      <c r="AI60" s="278">
        <f>IFERROR(((T60/E60)-1)*100,"ND")</f>
        <v>-13.065770956063306</v>
      </c>
      <c r="AJ60" s="279">
        <f t="shared" si="36"/>
        <v>1.0820015001695493</v>
      </c>
      <c r="AK60" s="279">
        <f t="shared" si="36"/>
        <v>6.1086838653470199</v>
      </c>
      <c r="AL60" s="278">
        <f t="shared" si="36"/>
        <v>-15.848018675020381</v>
      </c>
      <c r="AM60" s="278">
        <f t="shared" si="36"/>
        <v>15.115085808512019</v>
      </c>
      <c r="AN60" s="278">
        <f t="shared" si="41"/>
        <v>24.756831152597059</v>
      </c>
      <c r="AO60" s="278">
        <f t="shared" si="37"/>
        <v>-14.862888351093895</v>
      </c>
      <c r="AP60" s="278">
        <f t="shared" si="37"/>
        <v>-3.2660572845691682</v>
      </c>
      <c r="AQ60" s="279">
        <f t="shared" si="36"/>
        <v>-100</v>
      </c>
      <c r="AR60" s="279">
        <f t="shared" si="36"/>
        <v>-100</v>
      </c>
      <c r="AS60" s="279">
        <f t="shared" si="36"/>
        <v>-100</v>
      </c>
      <c r="AT60" s="279">
        <f t="shared" si="36"/>
        <v>-100</v>
      </c>
      <c r="AU60" s="195"/>
      <c r="AV60" s="201">
        <f t="shared" si="38"/>
        <v>2290.619972</v>
      </c>
      <c r="AW60" s="201">
        <f t="shared" si="39"/>
        <v>2286.512737</v>
      </c>
      <c r="AX60" s="278">
        <f t="shared" si="40"/>
        <v>-0.17930669644925512</v>
      </c>
    </row>
    <row r="61" spans="3:52" ht="16.5" customHeight="1">
      <c r="C61" s="272" t="s">
        <v>48</v>
      </c>
      <c r="D61" s="378" t="s">
        <v>31</v>
      </c>
      <c r="E61" s="274">
        <f>(INDEX([3]resumen!$B$5:$H$16,MATCH(E18,[3]resumen!$A$5:$A$17,0),MATCH($E$14,[3]resumen!$B$4:$H$4,0)))</f>
        <v>51.704046999999996</v>
      </c>
      <c r="F61" s="274">
        <f>(INDEX([3]resumen!$B$5:$H$16,MATCH(F18,[3]resumen!$A$5:$A$17,0),MATCH($E$14,[3]resumen!$B$4:$H$4,0)))</f>
        <v>53.049047000000002</v>
      </c>
      <c r="G61" s="274">
        <f>(INDEX([3]resumen!$B$5:$H$16,MATCH(G18,[3]resumen!$A$5:$A$17,0),MATCH($E$14,[3]resumen!$B$4:$H$4,0)))</f>
        <v>63.602233999999996</v>
      </c>
      <c r="H61" s="274">
        <f>(INDEX([3]resumen!$B$5:$H$16,MATCH(H18,[3]resumen!$A$5:$A$17,0),MATCH($E$14,[3]resumen!$B$4:$H$4,0)))</f>
        <v>57.483737999999995</v>
      </c>
      <c r="I61" s="274">
        <f>(INDEX([3]resumen!$B$5:$H$16,MATCH(I18,[3]resumen!$A$5:$A$17,0),MATCH($E$14,[3]resumen!$B$4:$H$4,0)))</f>
        <v>63.234559000000004</v>
      </c>
      <c r="J61" s="274">
        <f>(INDEX([3]resumen!$B$5:$H$16,MATCH(J18,[3]resumen!$A$5:$A$17,0),MATCH($E$14,[3]resumen!$B$4:$H$4,0)))</f>
        <v>59.961578000000003</v>
      </c>
      <c r="K61" s="274">
        <f>(INDEX([3]resumen!$B$5:$H$16,MATCH(K18,[3]resumen!$A$5:$A$17,0),MATCH($E$14,[3]resumen!$B$4:$H$4,0)))</f>
        <v>64.458413000000007</v>
      </c>
      <c r="L61" s="274">
        <f>(INDEX([3]resumen!$B$5:$H$16,MATCH(L18,[3]resumen!$A$5:$A$17,0),MATCH($E$14,[3]resumen!$B$4:$H$4,0)))</f>
        <v>62.279161000000002</v>
      </c>
      <c r="M61" s="274">
        <f>(INDEX([3]resumen!$B$5:$H$16,MATCH(M18,[3]resumen!$A$5:$A$17,0),MATCH($E$14,[3]resumen!$B$4:$H$4,0)))</f>
        <v>60.265277000000005</v>
      </c>
      <c r="N61" s="274">
        <f>(INDEX([3]resumen!$B$5:$H$16,MATCH(N18,[3]resumen!$A$5:$A$17,0),MATCH($E$14,[3]resumen!$B$4:$H$4,0)))</f>
        <v>65.068495999999996</v>
      </c>
      <c r="O61" s="274">
        <f>(INDEX([3]resumen!$B$5:$H$16,MATCH(O18,[3]resumen!$A$5:$A$17,0),MATCH($E$14,[3]resumen!$B$4:$H$4,0)))</f>
        <v>48.663553999999998</v>
      </c>
      <c r="P61" s="274">
        <f>(INDEX([3]resumen!$B$5:$H$16,MATCH(P18,[3]resumen!$A$5:$A$17,0),MATCH($E$14,[3]resumen!$B$4:$H$4,0)))</f>
        <v>45.349241999999997</v>
      </c>
      <c r="Q61" s="150"/>
      <c r="R61" s="311"/>
      <c r="S61" s="311"/>
      <c r="T61" s="274">
        <f>(INDEX([3]resumen!$B$5:$H$16,MATCH(T18,[3]resumen!$A$5:$A$17,0),MATCH($T$14,[3]resumen!$B$4:$H$4,0)))</f>
        <v>48.020519999999998</v>
      </c>
      <c r="U61" s="274">
        <f>(INDEX([3]resumen!$B$5:$H$16,MATCH(U18,[3]resumen!$A$5:$A$17,0),MATCH($T$14,[3]resumen!$B$4:$H$4,0)))</f>
        <v>46.335052000000005</v>
      </c>
      <c r="V61" s="274">
        <f>(INDEX([3]resumen!$B$5:$H$16,MATCH(V18,[3]resumen!$A$5:$A$17,0),MATCH($T$14,[3]resumen!$B$4:$H$4,0)))</f>
        <v>59.701461999999999</v>
      </c>
      <c r="W61" s="274">
        <f>(INDEX([3]resumen!$B$5:$H$16,MATCH(W18,[3]resumen!$A$5:$A$17,0),MATCH($T$14,[3]resumen!$B$4:$H$4,0)))</f>
        <v>58.509236999999999</v>
      </c>
      <c r="X61" s="274">
        <f>(INDEX([3]resumen!$B$5:$H$16,MATCH(X18,[3]resumen!$A$5:$A$17,0),MATCH($T$14,[3]resumen!$B$4:$H$4,0)))</f>
        <v>64.270050999999995</v>
      </c>
      <c r="Y61" s="274">
        <f>(INDEX([3]resumen!$B$5:$H$16,MATCH(Y18,[3]resumen!$A$5:$A$17,0),MATCH($T$14,[3]resumen!$B$4:$H$4,0)))</f>
        <v>57.056832</v>
      </c>
      <c r="Z61" s="274">
        <f>(INDEX([3]resumen!$B$5:$H$16,MATCH(Z18,[3]resumen!$A$5:$A$17,0),MATCH($T$14,[3]resumen!$B$4:$H$4,0)))</f>
        <v>53.470408000000006</v>
      </c>
      <c r="AA61" s="274">
        <f>(INDEX([3]resumen!$B$5:$H$16,MATCH(AA18,[3]resumen!$A$5:$A$17,0),MATCH($T$14,[3]resumen!$B$4:$H$4,0)))</f>
        <v>62.333508000000002</v>
      </c>
      <c r="AB61" s="274">
        <f>(INDEX([3]resumen!$B$5:$H$16,MATCH(AB18,[3]resumen!$A$5:$A$17,0),MATCH($T$14,[3]resumen!$B$4:$H$4,0)))</f>
        <v>0</v>
      </c>
      <c r="AC61" s="274">
        <f>(INDEX([3]resumen!$B$5:$H$16,MATCH(AC18,[3]resumen!$A$5:$A$17,0),MATCH($T$14,[3]resumen!$B$4:$H$4,0)))</f>
        <v>0</v>
      </c>
      <c r="AD61" s="274">
        <f>(INDEX([3]resumen!$B$5:$H$16,MATCH(AD18,[3]resumen!$A$5:$A$17,0),MATCH($T$14,[3]resumen!$B$4:$H$4,0)))</f>
        <v>0</v>
      </c>
      <c r="AE61" s="274">
        <f>(INDEX([3]resumen!$B$5:$H$16,MATCH(AE18,[3]resumen!$A$5:$A$17,0),MATCH($T$14,[3]resumen!$B$4:$H$4,0)))</f>
        <v>0</v>
      </c>
      <c r="AF61" s="115"/>
      <c r="AG61" s="275"/>
      <c r="AH61" s="275"/>
      <c r="AI61" s="278">
        <f>IFERROR(((T61/E61)-1)*100,"ND")</f>
        <v>-7.1242527688403108</v>
      </c>
      <c r="AJ61" s="279">
        <f t="shared" si="36"/>
        <v>-12.656202853182252</v>
      </c>
      <c r="AK61" s="279">
        <f t="shared" si="36"/>
        <v>-6.1330738791344874</v>
      </c>
      <c r="AL61" s="278">
        <f t="shared" si="36"/>
        <v>1.7839810626093966</v>
      </c>
      <c r="AM61" s="278">
        <f>IFERROR(((X61/I61)-1)*100,"ND")</f>
        <v>1.6375412691657987</v>
      </c>
      <c r="AN61" s="278">
        <f t="shared" si="41"/>
        <v>-4.8443454907074024</v>
      </c>
      <c r="AO61" s="278">
        <f t="shared" si="37"/>
        <v>-17.046657664376564</v>
      </c>
      <c r="AP61" s="278">
        <f t="shared" si="37"/>
        <v>8.7263539083326513E-2</v>
      </c>
      <c r="AQ61" s="279">
        <f t="shared" si="36"/>
        <v>-100</v>
      </c>
      <c r="AR61" s="279">
        <f t="shared" si="36"/>
        <v>-100</v>
      </c>
      <c r="AS61" s="279">
        <f t="shared" si="36"/>
        <v>-100</v>
      </c>
      <c r="AT61" s="279">
        <f t="shared" si="36"/>
        <v>-100</v>
      </c>
      <c r="AU61" s="195"/>
      <c r="AV61" s="201">
        <f t="shared" si="38"/>
        <v>475.77277700000002</v>
      </c>
      <c r="AW61" s="201">
        <f t="shared" si="39"/>
        <v>449.69707</v>
      </c>
      <c r="AX61" s="278">
        <f t="shared" si="40"/>
        <v>-5.4807059715398569</v>
      </c>
    </row>
    <row r="62" spans="3:52" ht="11.25" customHeight="1">
      <c r="C62" s="199"/>
      <c r="D62" s="199"/>
      <c r="E62" s="199"/>
      <c r="F62" s="199"/>
      <c r="G62" s="199"/>
      <c r="H62" s="196"/>
      <c r="I62" s="197"/>
      <c r="J62" s="197"/>
      <c r="K62" s="197"/>
      <c r="L62" s="197"/>
      <c r="M62" s="197"/>
      <c r="N62" s="197"/>
      <c r="O62" s="189"/>
      <c r="P62" s="189"/>
      <c r="Q62" s="150"/>
      <c r="R62" s="189"/>
      <c r="S62" s="189"/>
      <c r="T62" s="245"/>
      <c r="U62" s="245"/>
      <c r="V62" s="245"/>
      <c r="W62" s="245"/>
      <c r="X62" s="193"/>
      <c r="Y62" s="189"/>
      <c r="Z62" s="189"/>
      <c r="AA62" s="189"/>
      <c r="AB62" s="189"/>
      <c r="AC62" s="189"/>
      <c r="AD62" s="189"/>
      <c r="AE62" s="189"/>
      <c r="AF62" s="115"/>
      <c r="AG62" s="189"/>
      <c r="AH62" s="189"/>
      <c r="AI62" s="194"/>
      <c r="AJ62" s="194"/>
      <c r="AK62" s="194"/>
      <c r="AL62" s="194"/>
      <c r="AM62" s="194"/>
      <c r="AN62" s="194"/>
      <c r="AO62" s="194"/>
      <c r="AP62" s="194"/>
      <c r="AQ62" s="182"/>
      <c r="AR62" s="182"/>
      <c r="AS62" s="182"/>
      <c r="AT62" s="182"/>
      <c r="AU62" s="195"/>
      <c r="AV62" s="193"/>
      <c r="AW62" s="193"/>
      <c r="AX62" s="200"/>
    </row>
    <row r="63" spans="3:52" s="172" customFormat="1">
      <c r="C63" s="183" t="s">
        <v>44</v>
      </c>
      <c r="D63" s="174"/>
      <c r="E63" s="174"/>
      <c r="F63" s="174"/>
      <c r="G63" s="174"/>
      <c r="H63" s="174"/>
      <c r="I63" s="175"/>
      <c r="J63" s="175"/>
      <c r="K63" s="175"/>
      <c r="L63" s="175"/>
      <c r="M63" s="175"/>
      <c r="N63" s="175"/>
      <c r="O63" s="176"/>
      <c r="P63" s="176"/>
      <c r="Q63" s="150"/>
      <c r="R63" s="176"/>
      <c r="S63" s="176"/>
      <c r="T63" s="243"/>
      <c r="U63" s="243"/>
      <c r="V63" s="243"/>
      <c r="W63" s="243"/>
      <c r="X63" s="177"/>
      <c r="Y63" s="176"/>
      <c r="Z63" s="176"/>
      <c r="AA63" s="176"/>
      <c r="AB63" s="176"/>
      <c r="AC63" s="176"/>
      <c r="AD63" s="176"/>
      <c r="AE63" s="176"/>
      <c r="AF63" s="115"/>
      <c r="AG63" s="176"/>
      <c r="AH63" s="176"/>
      <c r="AI63" s="178"/>
      <c r="AJ63" s="178"/>
      <c r="AK63" s="178"/>
      <c r="AL63" s="178"/>
      <c r="AM63" s="178"/>
      <c r="AN63" s="178"/>
      <c r="AO63" s="178"/>
      <c r="AP63" s="178"/>
      <c r="AQ63" s="181"/>
      <c r="AR63" s="181"/>
      <c r="AS63" s="181"/>
      <c r="AT63" s="181"/>
      <c r="AU63" s="195"/>
      <c r="AV63" s="438" t="str">
        <f>AV56</f>
        <v>Acumulado Agosto</v>
      </c>
      <c r="AW63" s="439"/>
      <c r="AX63" s="292" t="str">
        <f>AX56</f>
        <v>Var %</v>
      </c>
      <c r="AZ63" s="173"/>
    </row>
    <row r="64" spans="3:52" ht="15.75" customHeight="1">
      <c r="C64" s="305" t="s">
        <v>45</v>
      </c>
      <c r="D64" s="376" t="s">
        <v>31</v>
      </c>
      <c r="E64" s="307">
        <f>(INDEX([4]resumen!$M$5:$R$16,MATCH(E18,[4]resumen!$A$5:$A$16,0),MATCH($E$14,[4]resumen!$B$4:$H$4,0)))</f>
        <v>1091.5245179999999</v>
      </c>
      <c r="F64" s="307">
        <f>(INDEX([4]resumen!$M$5:$R$16,MATCH(F18,[4]resumen!$A$5:$A$16,0),MATCH($E$14,[4]resumen!$B$4:$H$4,0)))</f>
        <v>677.52325600000006</v>
      </c>
      <c r="G64" s="307">
        <f>(INDEX([4]resumen!$M$5:$R$16,MATCH(G18,[4]resumen!$A$5:$A$16,0),MATCH($E$14,[4]resumen!$B$4:$H$4,0)))</f>
        <v>971.42918299999997</v>
      </c>
      <c r="H64" s="307">
        <f>(INDEX([4]resumen!$M$5:$R$16,MATCH(H18,[4]resumen!$A$5:$A$16,0),MATCH($E$14,[4]resumen!$B$4:$H$4,0)))</f>
        <v>876.70410900000002</v>
      </c>
      <c r="I64" s="307">
        <f>(INDEX([4]resumen!$M$5:$R$16,MATCH(I18,[4]resumen!$A$5:$A$16,0),MATCH($E$14,[4]resumen!$B$4:$H$4,0)))</f>
        <v>720.97346300000004</v>
      </c>
      <c r="J64" s="307">
        <f>(INDEX([4]resumen!$M$5:$R$16,MATCH(J18,[4]resumen!$A$5:$A$16,0),MATCH($E$14,[4]resumen!$B$4:$H$4,0)))</f>
        <v>854.69142599999998</v>
      </c>
      <c r="K64" s="307">
        <f>(INDEX([4]resumen!$M$5:$R$16,MATCH(K18,[4]resumen!$A$5:$A$16,0),MATCH($E$14,[4]resumen!$B$4:$H$4,0)))</f>
        <v>994.90330200000005</v>
      </c>
      <c r="L64" s="307">
        <f>(INDEX([4]resumen!$M$5:$R$16,MATCH(L18,[4]resumen!$A$5:$A$16,0),MATCH($E$14,[4]resumen!$B$4:$H$4,0)))</f>
        <v>846.67403000000002</v>
      </c>
      <c r="M64" s="307">
        <f>(INDEX([4]resumen!$M$5:$R$16,MATCH(M18,[4]resumen!$A$5:$A$16,0),MATCH($E$14,[4]resumen!$B$4:$H$4,0)))</f>
        <v>1101.252835</v>
      </c>
      <c r="N64" s="307">
        <f>(INDEX([4]resumen!$M$5:$R$16,MATCH(N18,[4]resumen!$A$5:$A$16,0),MATCH($E$14,[4]resumen!$B$4:$H$4,0)))</f>
        <v>892.66478399999994</v>
      </c>
      <c r="O64" s="307">
        <f>(INDEX([4]resumen!$M$5:$R$16,MATCH(O18,[4]resumen!$A$5:$A$16,0),MATCH($E$14,[4]resumen!$B$4:$H$4,0)))</f>
        <v>726.23089099999993</v>
      </c>
      <c r="P64" s="307">
        <f>(INDEX([4]resumen!$M$5:$R$16,MATCH(P18,[4]resumen!$A$5:$A$16,0),MATCH($E$14,[4]resumen!$B$4:$H$4,0)))</f>
        <v>618.89558499999998</v>
      </c>
      <c r="Q64" s="150"/>
      <c r="R64" s="296"/>
      <c r="S64" s="308"/>
      <c r="T64" s="312">
        <f>(INDEX([4]resumen!$M$5:$R$16,MATCH(T18,[4]resumen!$A$5:$A$16,0),MATCH($T$14,[4]resumen!$B$4:$H$4,0)))</f>
        <v>700.63236899999993</v>
      </c>
      <c r="U64" s="312">
        <f>(INDEX([4]resumen!$M$5:$R$16,MATCH(U18,[4]resumen!$A$5:$A$16,0),MATCH($T$14,[4]resumen!$B$4:$H$4,0)))</f>
        <v>828.43283799999995</v>
      </c>
      <c r="V64" s="312">
        <f>(INDEX([4]resumen!$M$5:$R$16,MATCH(V18,[4]resumen!$A$5:$A$16,0),MATCH($T$14,[4]resumen!$B$4:$H$4,0)))</f>
        <v>723.27901599999996</v>
      </c>
      <c r="W64" s="312">
        <f>(INDEX([4]resumen!$M$5:$R$16,MATCH(W18,[4]resumen!$A$5:$A$16,0),MATCH($T$14,[4]resumen!$B$4:$H$4,0)))</f>
        <v>686.61192799999992</v>
      </c>
      <c r="X64" s="312">
        <f>(INDEX([4]resumen!$M$5:$R$16,MATCH(X18,[4]resumen!$A$5:$A$16,0),MATCH($T$14,[4]resumen!$B$4:$H$4,0)))</f>
        <v>995.762834</v>
      </c>
      <c r="Y64" s="312">
        <f>(INDEX([4]resumen!$M$5:$R$16,MATCH(Y18,[4]resumen!$A$5:$A$16,0),MATCH($T$14,[4]resumen!$B$4:$H$4,0)))</f>
        <v>756.16069600000003</v>
      </c>
      <c r="Z64" s="312">
        <f>(INDEX([4]resumen!$M$5:$R$16,MATCH(Z18,[4]resumen!$A$5:$A$16,0),MATCH($T$14,[4]resumen!$B$4:$H$4,0)))</f>
        <v>815.86631499999999</v>
      </c>
      <c r="AA64" s="312">
        <f>(INDEX([4]resumen!$M$5:$R$16,MATCH(AA18,[4]resumen!$A$5:$A$16,0),MATCH($T$14,[4]resumen!$B$4:$H$4,0)))</f>
        <v>732.73980500000005</v>
      </c>
      <c r="AB64" s="312">
        <f>(INDEX([4]resumen!$M$5:$R$16,MATCH(AB18,[4]resumen!$A$5:$A$16,0),MATCH($T$14,[4]resumen!$B$4:$H$4,0)))</f>
        <v>0</v>
      </c>
      <c r="AC64" s="312">
        <f>(INDEX([4]resumen!$M$5:$R$16,MATCH(AC18,[4]resumen!$A$5:$A$16,0),MATCH($T$14,[4]resumen!$B$4:$H$4,0)))</f>
        <v>0</v>
      </c>
      <c r="AD64" s="312">
        <f>(INDEX([4]resumen!$M$5:$R$16,MATCH(AD18,[4]resumen!$A$5:$A$16,0),MATCH($T$14,[4]resumen!$B$4:$H$4,0)))</f>
        <v>0</v>
      </c>
      <c r="AE64" s="312">
        <f>(INDEX([4]resumen!$M$5:$R$16,MATCH(AE18,[4]resumen!$A$5:$A$16,0),MATCH($T$14,[4]resumen!$B$4:$H$4,0)))</f>
        <v>0</v>
      </c>
      <c r="AF64" s="115"/>
      <c r="AG64" s="296"/>
      <c r="AH64" s="308"/>
      <c r="AI64" s="297">
        <f>IFERROR(((T64/E64)-1)*100,"ND")</f>
        <v>-35.811577527936024</v>
      </c>
      <c r="AJ64" s="309">
        <f>IFERROR(((U64/F64)-1)*100,"NA")</f>
        <v>22.273712476077701</v>
      </c>
      <c r="AK64" s="309">
        <f>IFERROR(((V64/G64)-1)*100,"NA")</f>
        <v>-25.544854050364684</v>
      </c>
      <c r="AL64" s="269">
        <f t="shared" ref="AJ64:AT66" si="42">IFERROR(((W64/H64)-1)*100,"NA")</f>
        <v>-21.682592684186918</v>
      </c>
      <c r="AM64" s="269">
        <f>IFERROR(((X64/I64)-1)*100,"ND")</f>
        <v>38.113659531460442</v>
      </c>
      <c r="AN64" s="269">
        <f t="shared" ref="AN64:AP66" si="43">IFERROR(((Y64/J64)-1)*100,"ND")</f>
        <v>-11.528222584509695</v>
      </c>
      <c r="AO64" s="269">
        <f t="shared" si="43"/>
        <v>-17.995415900227862</v>
      </c>
      <c r="AP64" s="269">
        <f t="shared" si="43"/>
        <v>-13.456681197603281</v>
      </c>
      <c r="AQ64" s="309">
        <f t="shared" si="42"/>
        <v>-100</v>
      </c>
      <c r="AR64" s="309">
        <f t="shared" si="42"/>
        <v>-100</v>
      </c>
      <c r="AS64" s="309">
        <f t="shared" si="42"/>
        <v>-100</v>
      </c>
      <c r="AT64" s="309">
        <f t="shared" si="42"/>
        <v>-100</v>
      </c>
      <c r="AU64" s="195"/>
      <c r="AV64" s="201">
        <f t="shared" ref="AV64:AV66" si="44">SUM(E64:L64)</f>
        <v>7034.4232870000005</v>
      </c>
      <c r="AW64" s="201">
        <f t="shared" ref="AW64:AW66" si="45">SUM(T64:AA64)</f>
        <v>6239.4858010000007</v>
      </c>
      <c r="AX64" s="297">
        <f t="shared" ref="AX64:AX66" si="46">IFERROR(((AW64/AV64)-1)*100,"ND")</f>
        <v>-11.300677448129793</v>
      </c>
    </row>
    <row r="65" spans="3:52">
      <c r="C65" s="272" t="s">
        <v>46</v>
      </c>
      <c r="D65" s="377" t="s">
        <v>31</v>
      </c>
      <c r="E65" s="273">
        <f>(INDEX([4]resumen!$U$5:$AA$16,MATCH(E18,[4]resumen!$A$5:$A$16,0),MATCH($E$14,[4]resumen!$B$4:$H$4,0)))</f>
        <v>1032.8602389999999</v>
      </c>
      <c r="F65" s="273">
        <f>(INDEX([4]resumen!$U$5:$AA$16,MATCH(F18,[4]resumen!$A$5:$A$16,0),MATCH($E$14,[4]resumen!$B$4:$H$4,0)))</f>
        <v>776.44863300000009</v>
      </c>
      <c r="G65" s="273">
        <f>(INDEX([4]resumen!$U$5:$AA$16,MATCH(G18,[4]resumen!$A$5:$A$16,0),MATCH($E$14,[4]resumen!$B$4:$H$4,0)))</f>
        <v>1037.406536</v>
      </c>
      <c r="H65" s="273">
        <f>(INDEX([4]resumen!$U$5:$AA$16,MATCH(H18,[4]resumen!$A$5:$A$16,0),MATCH($E$14,[4]resumen!$B$4:$H$4,0)))</f>
        <v>966.13577399999997</v>
      </c>
      <c r="I65" s="273">
        <f>(INDEX([4]resumen!$U$5:$AA$16,MATCH(I18,[4]resumen!$A$5:$A$16,0),MATCH($E$14,[4]resumen!$B$4:$H$4,0)))</f>
        <v>862.39752899999996</v>
      </c>
      <c r="J65" s="273">
        <f>(INDEX([4]resumen!$U$5:$AA$16,MATCH(J18,[4]resumen!$A$5:$A$16,0),MATCH($E$14,[4]resumen!$B$4:$H$4,0)))</f>
        <v>905.51180799999997</v>
      </c>
      <c r="K65" s="273">
        <f>(INDEX([4]resumen!$U$5:$AA$16,MATCH(K18,[4]resumen!$A$5:$A$16,0),MATCH($E$14,[4]resumen!$B$4:$H$4,0)))</f>
        <v>979.781971</v>
      </c>
      <c r="L65" s="273">
        <f>(INDEX([4]resumen!$U$5:$AA$16,MATCH(L18,[4]resumen!$A$5:$A$16,0),MATCH($E$14,[4]resumen!$B$4:$H$4,0)))</f>
        <v>789.12442899999996</v>
      </c>
      <c r="M65" s="273">
        <f>(INDEX([4]resumen!$U$5:$AA$16,MATCH(M18,[4]resumen!$A$5:$A$16,0),MATCH($E$14,[4]resumen!$B$4:$H$4,0)))</f>
        <v>1073.5770930000001</v>
      </c>
      <c r="N65" s="273">
        <f>(INDEX([4]resumen!$U$5:$AA$16,MATCH(N18,[4]resumen!$A$5:$A$16,0),MATCH($E$14,[4]resumen!$B$4:$H$4,0)))</f>
        <v>1152.3648450000001</v>
      </c>
      <c r="O65" s="273">
        <f>(INDEX([4]resumen!$U$5:$AA$16,MATCH(O18,[4]resumen!$A$5:$A$16,0),MATCH($E$14,[4]resumen!$B$4:$H$4,0)))</f>
        <v>942.58776399999999</v>
      </c>
      <c r="P65" s="273">
        <f>(INDEX([4]resumen!$U$5:$AA$16,MATCH(P18,[4]resumen!$A$5:$A$16,0),MATCH($E$14,[4]resumen!$B$4:$H$4,0)))</f>
        <v>847.34729799999991</v>
      </c>
      <c r="Q65" s="150"/>
      <c r="R65" s="275"/>
      <c r="S65" s="276"/>
      <c r="T65" s="311">
        <f>(INDEX([4]resumen!$U$5:$AA$16,MATCH(T18,[4]resumen!$A$5:$A$16,0),MATCH($T$14,[4]resumen!$B$4:$H$4,0)))</f>
        <v>677.78476699999999</v>
      </c>
      <c r="U65" s="311">
        <f>(INDEX([4]resumen!$U$5:$AA$16,MATCH(U18,[4]resumen!$A$5:$A$16,0),MATCH($T$14,[4]resumen!$B$4:$H$4,0)))</f>
        <v>913.86065000000008</v>
      </c>
      <c r="V65" s="311">
        <f>(INDEX([4]resumen!$U$5:$AA$16,MATCH(V18,[4]resumen!$A$5:$A$16,0),MATCH($T$14,[4]resumen!$B$4:$H$4,0)))</f>
        <v>926.34273899999994</v>
      </c>
      <c r="W65" s="311">
        <f>(INDEX([4]resumen!$U$5:$AA$16,MATCH(W18,[4]resumen!$A$5:$A$16,0),MATCH($T$14,[4]resumen!$B$4:$H$4,0)))</f>
        <v>845.032645</v>
      </c>
      <c r="X65" s="311">
        <f>(INDEX([4]resumen!$U$5:$AA$16,MATCH(X18,[4]resumen!$A$5:$A$16,0),MATCH($T$14,[4]resumen!$B$4:$H$4,0)))</f>
        <v>1074.5538079999999</v>
      </c>
      <c r="Y65" s="311">
        <f>(INDEX([4]resumen!$U$5:$AA$16,MATCH(Y18,[4]resumen!$A$5:$A$16,0),MATCH($T$14,[4]resumen!$B$4:$H$4,0)))</f>
        <v>840.27993500000002</v>
      </c>
      <c r="Z65" s="311">
        <f>(INDEX([4]resumen!$U$5:$AA$16,MATCH(Z18,[4]resumen!$A$5:$A$16,0),MATCH($T$14,[4]resumen!$B$4:$H$4,0)))</f>
        <v>858.57087300000001</v>
      </c>
      <c r="AA65" s="311">
        <f>(INDEX([4]resumen!$U$5:$AA$16,MATCH(AA18,[4]resumen!$A$5:$A$16,0),MATCH($T$14,[4]resumen!$B$4:$H$4,0)))</f>
        <v>791.59682299999997</v>
      </c>
      <c r="AB65" s="311">
        <f>(INDEX([4]resumen!$U$5:$AA$16,MATCH(AB18,[4]resumen!$A$5:$A$16,0),MATCH($T$14,[4]resumen!$B$4:$H$4,0)))</f>
        <v>0</v>
      </c>
      <c r="AC65" s="311">
        <f>(INDEX([4]resumen!$U$5:$AA$16,MATCH(AC18,[4]resumen!$A$5:$A$16,0),MATCH($T$14,[4]resumen!$B$4:$H$4,0)))</f>
        <v>0</v>
      </c>
      <c r="AD65" s="311">
        <f>(INDEX([4]resumen!$U$5:$AA$16,MATCH(AD18,[4]resumen!$A$5:$A$16,0),MATCH($T$14,[4]resumen!$B$4:$H$4,0)))</f>
        <v>0</v>
      </c>
      <c r="AE65" s="311">
        <f>(INDEX([4]resumen!$U$5:$AA$16,MATCH(AE18,[4]resumen!$A$5:$A$16,0),MATCH($T$14,[4]resumen!$B$4:$H$4,0)))</f>
        <v>0</v>
      </c>
      <c r="AF65" s="115"/>
      <c r="AG65" s="275"/>
      <c r="AH65" s="276"/>
      <c r="AI65" s="278">
        <f>IFERROR(((T65/E65)-1)*100,"ND")</f>
        <v>-34.377881788128349</v>
      </c>
      <c r="AJ65" s="279">
        <f t="shared" si="42"/>
        <v>17.697502598346393</v>
      </c>
      <c r="AK65" s="279">
        <f>IFERROR(((V65/G65)-1)*100,"NA")</f>
        <v>-10.705908739329562</v>
      </c>
      <c r="AL65" s="278">
        <f t="shared" si="42"/>
        <v>-12.534793996770066</v>
      </c>
      <c r="AM65" s="278">
        <f>IFERROR(((X65/I65)-1)*100,"ND")</f>
        <v>24.600752189771157</v>
      </c>
      <c r="AN65" s="278">
        <f t="shared" si="43"/>
        <v>-7.2038677379676948</v>
      </c>
      <c r="AO65" s="278">
        <f t="shared" si="43"/>
        <v>-12.371231721715359</v>
      </c>
      <c r="AP65" s="278">
        <f t="shared" si="43"/>
        <v>0.31330851119804048</v>
      </c>
      <c r="AQ65" s="279">
        <f t="shared" si="42"/>
        <v>-100</v>
      </c>
      <c r="AR65" s="279">
        <f t="shared" si="42"/>
        <v>-100</v>
      </c>
      <c r="AS65" s="279">
        <f t="shared" si="42"/>
        <v>-100</v>
      </c>
      <c r="AT65" s="279">
        <f t="shared" si="42"/>
        <v>-100</v>
      </c>
      <c r="AU65" s="195"/>
      <c r="AV65" s="201">
        <f t="shared" si="44"/>
        <v>7349.6669190000011</v>
      </c>
      <c r="AW65" s="201">
        <f t="shared" si="45"/>
        <v>6928.0222399999993</v>
      </c>
      <c r="AX65" s="278">
        <f t="shared" si="46"/>
        <v>-5.7369222802462811</v>
      </c>
    </row>
    <row r="66" spans="3:52" s="172" customFormat="1">
      <c r="C66" s="272" t="s">
        <v>93</v>
      </c>
      <c r="D66" s="377" t="s">
        <v>31</v>
      </c>
      <c r="E66" s="273">
        <f>(INDEX([4]resumen!$B$5:$H$16,MATCH(E18,[4]resumen!$A$5:$A$16,0),MATCH($E$14,[4]resumen!$B$4:$H$4,0)))</f>
        <v>2124.3847569999998</v>
      </c>
      <c r="F66" s="273">
        <f>(INDEX([4]resumen!$B$5:$H$16,MATCH(F18,[4]resumen!$A$5:$A$16,0),MATCH($E$14,[4]resumen!$B$4:$H$4,0)))</f>
        <v>1453.9718889999999</v>
      </c>
      <c r="G66" s="273">
        <f>(INDEX([4]resumen!$B$5:$H$16,MATCH(G18,[4]resumen!$A$5:$A$16,0),MATCH($E$14,[4]resumen!$B$4:$H$4,0)))</f>
        <v>2008.8357190000002</v>
      </c>
      <c r="H66" s="273">
        <f>(INDEX([4]resumen!$B$5:$H$16,MATCH(H18,[4]resumen!$A$5:$A$16,0),MATCH($E$14,[4]resumen!$B$4:$H$4,0)))</f>
        <v>1842.8398829999999</v>
      </c>
      <c r="I66" s="273">
        <f>(INDEX([4]resumen!$B$5:$H$16,MATCH(I18,[4]resumen!$A$5:$A$16,0),MATCH($E$14,[4]resumen!$B$4:$H$4,0)))</f>
        <v>1583.3709920000001</v>
      </c>
      <c r="J66" s="273">
        <f>(INDEX([4]resumen!$B$5:$H$16,MATCH(J18,[4]resumen!$A$5:$A$16,0),MATCH($E$14,[4]resumen!$B$4:$H$4,0)))</f>
        <v>1760.2032339999998</v>
      </c>
      <c r="K66" s="273">
        <f>(INDEX([4]resumen!$B$5:$H$16,MATCH(K18,[4]resumen!$A$5:$A$16,0),MATCH($E$14,[4]resumen!$B$4:$H$4,0)))</f>
        <v>1974.6852730000001</v>
      </c>
      <c r="L66" s="273">
        <f>(INDEX([4]resumen!$B$5:$H$16,MATCH(L18,[4]resumen!$A$5:$A$16,0),MATCH($E$14,[4]resumen!$B$4:$H$4,0)))</f>
        <v>1635.7984590000001</v>
      </c>
      <c r="M66" s="273">
        <f>(INDEX([4]resumen!$B$5:$H$16,MATCH(M18,[4]resumen!$A$5:$A$16,0),MATCH($E$14,[4]resumen!$B$4:$H$4,0)))</f>
        <v>2174.8299280000001</v>
      </c>
      <c r="N66" s="273">
        <f>(INDEX([4]resumen!$B$5:$H$16,MATCH(N18,[4]resumen!$A$5:$A$16,0),MATCH($E$14,[4]resumen!$B$4:$H$4,0)))</f>
        <v>2045.0296289999999</v>
      </c>
      <c r="O66" s="273">
        <f>(INDEX([4]resumen!$B$5:$H$16,MATCH(O18,[4]resumen!$A$5:$A$16,0),MATCH($E$14,[4]resumen!$B$4:$H$4,0)))</f>
        <v>1668.8186549999998</v>
      </c>
      <c r="P66" s="273">
        <f>(INDEX([4]resumen!$B$5:$H$16,MATCH(P18,[4]resumen!$A$5:$A$16,0),MATCH($E$14,[4]resumen!$B$4:$H$4,0)))</f>
        <v>1466.2428829999999</v>
      </c>
      <c r="Q66" s="150"/>
      <c r="R66" s="275"/>
      <c r="S66" s="275"/>
      <c r="T66" s="311">
        <f>(INDEX([4]resumen!$B$5:$H$16,MATCH(T18,[4]resumen!$A$5:$A$16,0),MATCH($T$14,[4]resumen!$B$4:$H$4,0)))</f>
        <v>1378.417136</v>
      </c>
      <c r="U66" s="311">
        <f>(INDEX([4]resumen!$B$5:$H$16,MATCH(U18,[4]resumen!$A$5:$A$16,0),MATCH($T$14,[4]resumen!$B$4:$H$4,0)))</f>
        <v>1742.2934879999998</v>
      </c>
      <c r="V66" s="311">
        <f>(INDEX([4]resumen!$B$5:$H$16,MATCH(V18,[4]resumen!$A$5:$A$16,0),MATCH($T$14,[4]resumen!$B$4:$H$4,0)))</f>
        <v>1649.6217549999999</v>
      </c>
      <c r="W66" s="311">
        <f>(INDEX([4]resumen!$B$5:$H$16,MATCH(W18,[4]resumen!$A$5:$A$16,0),MATCH($T$14,[4]resumen!$B$4:$H$4,0)))</f>
        <v>1531.6445729999998</v>
      </c>
      <c r="X66" s="311">
        <f>(INDEX([4]resumen!$B$5:$H$16,MATCH(X18,[4]resumen!$A$5:$A$16,0),MATCH($T$14,[4]resumen!$B$4:$H$4,0)))</f>
        <v>2070.3166419999998</v>
      </c>
      <c r="Y66" s="311">
        <f>(INDEX([4]resumen!$B$5:$H$16,MATCH(Y18,[4]resumen!$A$5:$A$16,0),MATCH($T$14,[4]resumen!$B$4:$H$4,0)))</f>
        <v>1596.4406309999999</v>
      </c>
      <c r="Z66" s="311">
        <f>(INDEX([4]resumen!$B$5:$H$16,MATCH(Z18,[4]resumen!$A$5:$A$16,0),MATCH($T$14,[4]resumen!$B$4:$H$4,0)))</f>
        <v>1674.4371880000001</v>
      </c>
      <c r="AA66" s="311">
        <f>(INDEX([4]resumen!$B$5:$H$16,MATCH(AA18,[4]resumen!$A$5:$A$16,0),MATCH($T$14,[4]resumen!$B$4:$H$4,0)))</f>
        <v>1524.336628</v>
      </c>
      <c r="AB66" s="311">
        <f>(INDEX([4]resumen!$B$5:$H$16,MATCH(AB18,[4]resumen!$A$5:$A$16,0),MATCH($T$14,[4]resumen!$B$4:$H$4,0)))</f>
        <v>0</v>
      </c>
      <c r="AC66" s="311">
        <f>(INDEX([4]resumen!$B$5:$H$16,MATCH(AC18,[4]resumen!$A$5:$A$16,0),MATCH($T$14,[4]resumen!$B$4:$H$4,0)))</f>
        <v>0</v>
      </c>
      <c r="AD66" s="311">
        <f>(INDEX([4]resumen!$B$5:$H$16,MATCH(AD18,[4]resumen!$A$5:$A$16,0),MATCH($T$14,[4]resumen!$B$4:$H$4,0)))</f>
        <v>0</v>
      </c>
      <c r="AE66" s="311">
        <f>(INDEX([4]resumen!$B$5:$H$16,MATCH(AE18,[4]resumen!$A$5:$A$16,0),MATCH($T$14,[4]resumen!$B$4:$H$4,0)))</f>
        <v>0</v>
      </c>
      <c r="AF66" s="115"/>
      <c r="AG66" s="275"/>
      <c r="AH66" s="275"/>
      <c r="AI66" s="278">
        <f>IFERROR(((T66/E66)-1)*100,"ND")</f>
        <v>-35.114525207450441</v>
      </c>
      <c r="AJ66" s="279">
        <f t="shared" si="42"/>
        <v>19.829929394185129</v>
      </c>
      <c r="AK66" s="279">
        <f>IFERROR(((V66/G66)-1)*100,"NA")</f>
        <v>-17.881699364586034</v>
      </c>
      <c r="AL66" s="278">
        <f t="shared" si="42"/>
        <v>-16.886725367230405</v>
      </c>
      <c r="AM66" s="278">
        <f>IFERROR(((X66/I66)-1)*100,"ND")</f>
        <v>30.753730645584511</v>
      </c>
      <c r="AN66" s="278">
        <f t="shared" si="43"/>
        <v>-9.3036190274378257</v>
      </c>
      <c r="AO66" s="278">
        <f t="shared" si="43"/>
        <v>-15.204857660373094</v>
      </c>
      <c r="AP66" s="278">
        <f t="shared" si="43"/>
        <v>-6.8139097690640416</v>
      </c>
      <c r="AQ66" s="279">
        <f t="shared" si="42"/>
        <v>-100</v>
      </c>
      <c r="AR66" s="279">
        <f t="shared" si="42"/>
        <v>-100</v>
      </c>
      <c r="AS66" s="279">
        <f t="shared" si="42"/>
        <v>-100</v>
      </c>
      <c r="AT66" s="279">
        <f t="shared" si="42"/>
        <v>-100</v>
      </c>
      <c r="AU66" s="195"/>
      <c r="AV66" s="201">
        <f t="shared" si="44"/>
        <v>14384.090205999999</v>
      </c>
      <c r="AW66" s="201">
        <f t="shared" si="45"/>
        <v>13167.508040999997</v>
      </c>
      <c r="AX66" s="278">
        <f t="shared" si="46"/>
        <v>-8.4578318654629392</v>
      </c>
      <c r="AZ66" s="173"/>
    </row>
    <row r="67" spans="3:52" s="172" customFormat="1">
      <c r="C67" s="192"/>
      <c r="D67" s="192"/>
      <c r="E67" s="192"/>
      <c r="F67" s="192"/>
      <c r="G67" s="192"/>
      <c r="H67" s="192"/>
      <c r="I67" s="197"/>
      <c r="J67" s="197"/>
      <c r="K67" s="197"/>
      <c r="L67" s="197"/>
      <c r="M67" s="197"/>
      <c r="N67" s="197"/>
      <c r="O67" s="189"/>
      <c r="P67" s="189"/>
      <c r="Q67" s="150"/>
      <c r="R67" s="189"/>
      <c r="S67" s="189"/>
      <c r="T67" s="245"/>
      <c r="U67" s="245"/>
      <c r="V67" s="245"/>
      <c r="W67" s="245"/>
      <c r="X67" s="193"/>
      <c r="Y67" s="189"/>
      <c r="Z67" s="189"/>
      <c r="AA67" s="189"/>
      <c r="AB67" s="189"/>
      <c r="AC67" s="189"/>
      <c r="AD67" s="189"/>
      <c r="AE67" s="189"/>
      <c r="AF67" s="115"/>
      <c r="AG67" s="189"/>
      <c r="AH67" s="189"/>
      <c r="AI67" s="194"/>
      <c r="AJ67" s="194"/>
      <c r="AK67" s="194"/>
      <c r="AL67" s="194"/>
      <c r="AM67" s="194"/>
      <c r="AN67" s="194"/>
      <c r="AO67" s="194"/>
      <c r="AP67" s="194"/>
      <c r="AQ67" s="182"/>
      <c r="AR67" s="182"/>
      <c r="AS67" s="182"/>
      <c r="AT67" s="182"/>
      <c r="AU67" s="195"/>
      <c r="AV67" s="193"/>
      <c r="AW67" s="193"/>
      <c r="AX67" s="198"/>
      <c r="AZ67" s="173"/>
    </row>
    <row r="68" spans="3:52" s="172" customFormat="1">
      <c r="C68" s="32" t="s">
        <v>141</v>
      </c>
      <c r="D68" s="174"/>
      <c r="E68" s="174"/>
      <c r="F68" s="174"/>
      <c r="G68" s="174"/>
      <c r="H68" s="174"/>
      <c r="I68" s="175"/>
      <c r="J68" s="175"/>
      <c r="K68" s="175"/>
      <c r="L68" s="175"/>
      <c r="M68" s="175"/>
      <c r="N68" s="175"/>
      <c r="O68" s="176"/>
      <c r="P68" s="176"/>
      <c r="Q68" s="150"/>
      <c r="R68" s="176"/>
      <c r="S68" s="176"/>
      <c r="T68" s="243"/>
      <c r="U68" s="243"/>
      <c r="V68" s="243"/>
      <c r="W68" s="243"/>
      <c r="X68" s="177"/>
      <c r="Y68" s="176"/>
      <c r="Z68" s="176"/>
      <c r="AA68" s="176"/>
      <c r="AB68" s="176"/>
      <c r="AC68" s="176"/>
      <c r="AD68" s="176"/>
      <c r="AE68" s="176"/>
      <c r="AF68" s="115"/>
      <c r="AG68" s="176"/>
      <c r="AH68" s="176"/>
      <c r="AI68" s="178"/>
      <c r="AJ68" s="178"/>
      <c r="AK68" s="178"/>
      <c r="AL68" s="178"/>
      <c r="AM68" s="178"/>
      <c r="AN68" s="178"/>
      <c r="AO68" s="178"/>
      <c r="AP68" s="178"/>
      <c r="AQ68" s="181"/>
      <c r="AR68" s="181"/>
      <c r="AS68" s="181"/>
      <c r="AT68" s="181"/>
      <c r="AU68" s="195"/>
      <c r="AV68" s="438" t="str">
        <f>AV63</f>
        <v>Acumulado Agosto</v>
      </c>
      <c r="AW68" s="439"/>
      <c r="AX68" s="292" t="str">
        <f>AX63</f>
        <v>Var %</v>
      </c>
      <c r="AZ68" s="293"/>
    </row>
    <row r="69" spans="3:52" ht="15.75" customHeight="1">
      <c r="C69" s="305" t="s">
        <v>133</v>
      </c>
      <c r="D69" s="376" t="s">
        <v>39</v>
      </c>
      <c r="E69" s="314">
        <f>INDEX([5]resumen!$B$5:$H$16,MATCH(E18,[5]resumen!$A$5:$A$16,0),MATCH($E$14,[5]resumen!$B$4:$H$4,0))</f>
        <v>4269</v>
      </c>
      <c r="F69" s="314">
        <f>INDEX([5]resumen!$B$5:$H$16,MATCH(F18,[5]resumen!$A$5:$A$16,0),MATCH($E$14,[5]resumen!$B$4:$H$4,0))</f>
        <v>4739</v>
      </c>
      <c r="G69" s="314">
        <f>INDEX([5]resumen!$B$5:$H$16,MATCH(G18,[5]resumen!$A$5:$A$16,0),MATCH($E$14,[5]resumen!$B$4:$H$4,0))</f>
        <v>5883</v>
      </c>
      <c r="H69" s="314">
        <f>INDEX([5]resumen!$B$5:$H$16,MATCH(H18,[5]resumen!$A$5:$A$16,0),MATCH($E$14,[5]resumen!$B$4:$H$4,0))</f>
        <v>4955</v>
      </c>
      <c r="I69" s="314">
        <f>INDEX([5]resumen!$B$5:$H$16,MATCH(I18,[5]resumen!$A$5:$A$16,0),MATCH($E$14,[5]resumen!$B$4:$H$4,0))</f>
        <v>5647</v>
      </c>
      <c r="J69" s="314">
        <f>INDEX([5]resumen!$B$5:$H$16,MATCH(J18,[5]resumen!$A$5:$A$16,0),MATCH($E$14,[5]resumen!$B$4:$H$4,0))</f>
        <v>5406</v>
      </c>
      <c r="K69" s="314">
        <f>INDEX([5]resumen!$B$5:$H$16,MATCH(K18,[5]resumen!$A$5:$A$16,0),MATCH($E$14,[5]resumen!$B$4:$H$4,0))</f>
        <v>5364</v>
      </c>
      <c r="L69" s="314">
        <f>INDEX([5]resumen!$B$5:$H$16,MATCH(L18,[5]resumen!$A$5:$A$16,0),MATCH($E$14,[5]resumen!$B$4:$H$4,0))</f>
        <v>4654</v>
      </c>
      <c r="M69" s="314">
        <f>INDEX([5]resumen!$B$5:$H$16,MATCH(M18,[5]resumen!$A$5:$A$16,0),MATCH($E$14,[5]resumen!$B$4:$H$4,0))</f>
        <v>5124</v>
      </c>
      <c r="N69" s="314">
        <f>INDEX([5]resumen!$B$5:$H$16,MATCH(N18,[5]resumen!$A$5:$A$16,0),MATCH($E$14,[5]resumen!$B$4:$H$4,0))</f>
        <v>8985</v>
      </c>
      <c r="O69" s="314">
        <f>INDEX([5]resumen!$B$5:$H$16,MATCH(O18,[5]resumen!$A$5:$A$16,0),MATCH($E$14,[5]resumen!$B$4:$H$4,0))</f>
        <v>4495</v>
      </c>
      <c r="P69" s="314">
        <f>INDEX([5]resumen!$B$5:$H$16,MATCH(P18,[5]resumen!$A$5:$A$16,0),MATCH($E$14,[5]resumen!$B$4:$H$4,0))</f>
        <v>5214</v>
      </c>
      <c r="Q69" s="150"/>
      <c r="R69" s="296"/>
      <c r="S69" s="308"/>
      <c r="T69" s="315">
        <f>INDEX([5]resumen!$B$5:$H$16,MATCH(T18,[5]resumen!$A$5:$A$16,0),MATCH($T$14,[5]resumen!$B$4:$H$4,0))</f>
        <v>4028</v>
      </c>
      <c r="U69" s="315">
        <f>INDEX([5]resumen!$B$5:$H$16,MATCH(U18,[5]resumen!$A$5:$A$16,0),MATCH($T$14,[5]resumen!$B$4:$H$4,0))</f>
        <v>4740</v>
      </c>
      <c r="V69" s="315">
        <f>INDEX([5]resumen!$B$5:$H$16,MATCH(V18,[5]resumen!$A$5:$A$16,0),MATCH($T$14,[5]resumen!$B$4:$H$4,0))</f>
        <v>5462</v>
      </c>
      <c r="W69" s="315">
        <f>INDEX([5]resumen!$B$5:$H$16,MATCH(W18,[5]resumen!$A$5:$A$16,0),MATCH($T$14,[5]resumen!$B$4:$H$4,0))</f>
        <v>4656</v>
      </c>
      <c r="X69" s="315">
        <f>INDEX([5]resumen!$B$5:$H$16,MATCH(X18,[5]resumen!$A$5:$A$16,0),MATCH($T$14,[5]resumen!$B$4:$H$4,0))</f>
        <v>5667</v>
      </c>
      <c r="Y69" s="315">
        <f>INDEX([5]resumen!$B$5:$H$16,MATCH(Y18,[5]resumen!$A$5:$A$16,0),MATCH($T$14,[5]resumen!$B$4:$H$4,0))</f>
        <v>4734</v>
      </c>
      <c r="Z69" s="315">
        <f>INDEX([5]resumen!$B$5:$H$16,MATCH(Z18,[5]resumen!$A$5:$A$16,0),MATCH($T$14,[5]resumen!$B$4:$H$4,0))</f>
        <v>4494</v>
      </c>
      <c r="AA69" s="315">
        <f>INDEX([5]resumen!$B$5:$H$16,MATCH(AA18,[5]resumen!$A$5:$A$16,0),MATCH($T$14,[5]resumen!$B$4:$H$4,0))</f>
        <v>4432</v>
      </c>
      <c r="AB69" s="315">
        <f>INDEX([5]resumen!$B$5:$H$16,MATCH(AB18,[5]resumen!$A$5:$A$16,0),MATCH($T$14,[5]resumen!$B$4:$H$4,0))</f>
        <v>4301</v>
      </c>
      <c r="AC69" s="315">
        <f>INDEX([5]resumen!$B$5:$H$16,MATCH(AC18,[5]resumen!$A$5:$A$16,0),MATCH($T$14,[5]resumen!$B$4:$H$4,0))</f>
        <v>0</v>
      </c>
      <c r="AD69" s="315">
        <f>INDEX([5]resumen!$B$5:$H$16,MATCH(AD18,[5]resumen!$A$5:$A$16,0),MATCH($T$14,[5]resumen!$B$4:$H$4,0))</f>
        <v>0</v>
      </c>
      <c r="AE69" s="315">
        <f>INDEX([5]resumen!$B$5:$H$16,MATCH(AE18,[5]resumen!$A$5:$A$16,0),MATCH($T$14,[5]resumen!$B$4:$H$4,0))</f>
        <v>0</v>
      </c>
      <c r="AF69" s="115"/>
      <c r="AG69" s="296"/>
      <c r="AH69" s="308"/>
      <c r="AI69" s="269">
        <f t="shared" ref="AI69:AI79" si="47">IFERROR(((T69/E69)-1)*100,"ND")</f>
        <v>-5.6453501991098669</v>
      </c>
      <c r="AJ69" s="270">
        <f t="shared" ref="AJ69:AM79" si="48">IFERROR(((U69/F69)-1)*100,"NA")</f>
        <v>2.11014982063773E-2</v>
      </c>
      <c r="AK69" s="269">
        <f t="shared" si="48"/>
        <v>-7.1562128165901795</v>
      </c>
      <c r="AL69" s="269">
        <f t="shared" si="48"/>
        <v>-6.0343087790110994</v>
      </c>
      <c r="AM69" s="269">
        <f t="shared" si="48"/>
        <v>0.35417035594120794</v>
      </c>
      <c r="AN69" s="269">
        <f t="shared" ref="AN69:AP79" si="49">IFERROR(((Y69/J69)-1)*100,"ND")</f>
        <v>-12.430632630410654</v>
      </c>
      <c r="AO69" s="269">
        <f t="shared" si="49"/>
        <v>-16.219239373601791</v>
      </c>
      <c r="AP69" s="269">
        <f t="shared" si="49"/>
        <v>-4.7700902449505751</v>
      </c>
      <c r="AQ69" s="309">
        <f t="shared" ref="AQ69:AT79" si="50">IFERROR(((AB69/M69)-1)*100,"NA")</f>
        <v>-16.061670569867292</v>
      </c>
      <c r="AR69" s="309">
        <f t="shared" si="50"/>
        <v>-100</v>
      </c>
      <c r="AS69" s="309">
        <f t="shared" si="50"/>
        <v>-100</v>
      </c>
      <c r="AT69" s="309">
        <f t="shared" si="50"/>
        <v>-100</v>
      </c>
      <c r="AU69" s="195"/>
      <c r="AV69" s="201">
        <f t="shared" ref="AV69:AV79" si="51">SUM(E69:L69)</f>
        <v>40917</v>
      </c>
      <c r="AW69" s="201">
        <f t="shared" ref="AW69:AW79" si="52">SUM(T69:AA69)</f>
        <v>38213</v>
      </c>
      <c r="AX69" s="297">
        <f>IFERROR(((AW69/AV69)-1)*100,"ND")</f>
        <v>-6.6085001344184597</v>
      </c>
    </row>
    <row r="70" spans="3:52">
      <c r="C70" s="316" t="s">
        <v>89</v>
      </c>
      <c r="D70" s="377" t="s">
        <v>39</v>
      </c>
      <c r="E70" s="287">
        <f>INDEX([5]resumen!$M$5:$R$16,MATCH(E18,[5]resumen!$A$5:$A$16,0),MATCH($E$14,[5]resumen!$B$4:$H$4,0))</f>
        <v>2080</v>
      </c>
      <c r="F70" s="287">
        <f>INDEX([5]resumen!$M$5:$R$16,MATCH(F18,[5]resumen!$A$5:$A$16,0),MATCH($E$14,[5]resumen!$B$4:$H$4,0))</f>
        <v>2249</v>
      </c>
      <c r="G70" s="287">
        <f>INDEX([5]resumen!$M$5:$R$16,MATCH(G18,[5]resumen!$A$5:$A$16,0),MATCH($E$14,[5]resumen!$B$4:$H$4,0))</f>
        <v>2672</v>
      </c>
      <c r="H70" s="287">
        <f>INDEX([5]resumen!$M$5:$R$16,MATCH(H18,[5]resumen!$A$5:$A$16,0),MATCH($E$14,[5]resumen!$B$4:$H$4,0))</f>
        <v>2290</v>
      </c>
      <c r="I70" s="287">
        <f>INDEX([5]resumen!$M$5:$R$16,MATCH(I18,[5]resumen!$A$5:$A$16,0),MATCH($E$14,[5]resumen!$B$4:$H$4,0))</f>
        <v>2720</v>
      </c>
      <c r="J70" s="287">
        <f>INDEX([5]resumen!$M$5:$R$16,MATCH(J18,[5]resumen!$A$5:$A$16,0),MATCH($E$14,[5]resumen!$B$4:$H$4,0))</f>
        <v>2432</v>
      </c>
      <c r="K70" s="287">
        <f>INDEX([5]resumen!$M$5:$R$16,MATCH(K18,[5]resumen!$A$5:$A$16,0),MATCH($E$14,[5]resumen!$B$4:$H$4,0))</f>
        <v>2383</v>
      </c>
      <c r="L70" s="287">
        <f>INDEX([5]resumen!$M$5:$R$16,MATCH(L18,[5]resumen!$A$5:$A$16,0),MATCH($E$14,[5]resumen!$B$4:$H$4,0))</f>
        <v>2087</v>
      </c>
      <c r="M70" s="287">
        <f>INDEX([5]resumen!$M$5:$R$16,MATCH(M18,[5]resumen!$A$5:$A$16,0),MATCH($E$14,[5]resumen!$B$4:$H$4,0))</f>
        <v>2053</v>
      </c>
      <c r="N70" s="287">
        <f>INDEX([5]resumen!$M$5:$R$16,MATCH(N18,[5]resumen!$A$5:$A$16,0),MATCH($E$14,[5]resumen!$B$4:$H$4,0))</f>
        <v>4225</v>
      </c>
      <c r="O70" s="287">
        <f>INDEX([5]resumen!$M$5:$R$16,MATCH(O18,[5]resumen!$A$5:$A$16,0),MATCH($E$14,[5]resumen!$B$4:$H$4,0))</f>
        <v>1920</v>
      </c>
      <c r="P70" s="287">
        <f>INDEX([5]resumen!$M$5:$R$16,MATCH(P18,[5]resumen!$A$5:$A$16,0),MATCH($E$14,[5]resumen!$B$4:$H$4,0))</f>
        <v>2079</v>
      </c>
      <c r="Q70" s="150"/>
      <c r="R70" s="275"/>
      <c r="S70" s="276"/>
      <c r="T70" s="281">
        <f>INDEX([5]resumen!$M$5:$R$16,MATCH(T18,[5]resumen!$A$5:$A$16,0),MATCH($T$14,[5]resumen!$B$4:$H$4,0))</f>
        <v>1716</v>
      </c>
      <c r="U70" s="281">
        <f>INDEX([5]resumen!$M$5:$R$16,MATCH(U18,[5]resumen!$A$5:$A$16,0),MATCH($T$14,[5]resumen!$B$4:$H$4,0))</f>
        <v>1999</v>
      </c>
      <c r="V70" s="281">
        <f>INDEX([5]resumen!$M$5:$R$16,MATCH(V18,[5]resumen!$A$5:$A$16,0),MATCH($T$14,[5]resumen!$B$4:$H$4,0))</f>
        <v>2075</v>
      </c>
      <c r="W70" s="281">
        <f>INDEX([5]resumen!$M$5:$R$16,MATCH(W18,[5]resumen!$A$5:$A$16,0),MATCH($T$14,[5]resumen!$B$4:$H$4,0))</f>
        <v>1664</v>
      </c>
      <c r="X70" s="281">
        <f>INDEX([5]resumen!$M$5:$R$16,MATCH(X18,[5]resumen!$A$5:$A$16,0),MATCH($T$14,[5]resumen!$B$4:$H$4,0))</f>
        <v>2095</v>
      </c>
      <c r="Y70" s="281">
        <f>INDEX([5]resumen!$M$5:$R$16,MATCH(Y18,[5]resumen!$A$5:$A$16,0),MATCH($T$14,[5]resumen!$B$4:$H$4,0))</f>
        <v>1819</v>
      </c>
      <c r="Z70" s="281">
        <f>INDEX([5]resumen!$M$5:$R$16,MATCH(Z18,[5]resumen!$A$5:$A$16,0),MATCH($T$14,[5]resumen!$B$4:$H$4,0))</f>
        <v>1680</v>
      </c>
      <c r="AA70" s="281">
        <f>INDEX([5]resumen!$M$5:$R$16,MATCH(AA18,[5]resumen!$A$5:$A$16,0),MATCH($T$14,[5]resumen!$B$4:$H$4,0))</f>
        <v>1595</v>
      </c>
      <c r="AB70" s="281">
        <f>INDEX([5]resumen!$M$5:$R$16,MATCH(AB18,[5]resumen!$A$5:$A$16,0),MATCH($T$14,[5]resumen!$B$4:$H$4,0))</f>
        <v>1657</v>
      </c>
      <c r="AC70" s="281">
        <f>INDEX([5]resumen!$M$5:$R$16,MATCH(AC18,[5]resumen!$A$5:$A$16,0),MATCH($T$14,[5]resumen!$B$4:$H$4,0))</f>
        <v>0</v>
      </c>
      <c r="AD70" s="281">
        <f>INDEX([5]resumen!$M$5:$R$16,MATCH(AD18,[5]resumen!$A$5:$A$16,0),MATCH($T$14,[5]resumen!$B$4:$H$4,0))</f>
        <v>0</v>
      </c>
      <c r="AE70" s="281">
        <f>INDEX([5]resumen!$M$5:$R$16,MATCH(AE18,[5]resumen!$A$5:$A$16,0),MATCH($T$14,[5]resumen!$B$4:$H$4,0))</f>
        <v>0</v>
      </c>
      <c r="AF70" s="115"/>
      <c r="AG70" s="275"/>
      <c r="AH70" s="276"/>
      <c r="AI70" s="278">
        <f t="shared" si="47"/>
        <v>-17.500000000000004</v>
      </c>
      <c r="AJ70" s="279">
        <f t="shared" si="48"/>
        <v>-11.116051578479325</v>
      </c>
      <c r="AK70" s="278">
        <f t="shared" si="48"/>
        <v>-22.342814371257479</v>
      </c>
      <c r="AL70" s="278">
        <f t="shared" si="48"/>
        <v>-27.33624454148471</v>
      </c>
      <c r="AM70" s="278">
        <f t="shared" si="48"/>
        <v>-22.977941176470583</v>
      </c>
      <c r="AN70" s="278">
        <f t="shared" si="49"/>
        <v>-25.205592105263154</v>
      </c>
      <c r="AO70" s="278">
        <f t="shared" si="49"/>
        <v>-29.50062945866555</v>
      </c>
      <c r="AP70" s="278">
        <f t="shared" si="49"/>
        <v>-23.574508864398659</v>
      </c>
      <c r="AQ70" s="279">
        <f t="shared" si="50"/>
        <v>-19.288845591816852</v>
      </c>
      <c r="AR70" s="279">
        <f t="shared" si="50"/>
        <v>-100</v>
      </c>
      <c r="AS70" s="279">
        <f t="shared" si="50"/>
        <v>-100</v>
      </c>
      <c r="AT70" s="279">
        <f t="shared" si="50"/>
        <v>-100</v>
      </c>
      <c r="AU70" s="195"/>
      <c r="AV70" s="201">
        <f t="shared" si="51"/>
        <v>18913</v>
      </c>
      <c r="AW70" s="201">
        <f t="shared" si="52"/>
        <v>14643</v>
      </c>
      <c r="AX70" s="278">
        <f t="shared" ref="AX70:AX79" si="53">IFERROR(((AW70/AV70)-1)*100,"ND")</f>
        <v>-22.577063395548038</v>
      </c>
    </row>
    <row r="71" spans="3:52">
      <c r="C71" s="316" t="s">
        <v>83</v>
      </c>
      <c r="D71" s="377" t="s">
        <v>39</v>
      </c>
      <c r="E71" s="287">
        <f>INDEX([5]resumen!$AD$5:$AI$16,MATCH(E18,[5]resumen!$A$5:$A$16,0),MATCH($E$14,[5]resumen!$B$4:$H$4,0))</f>
        <v>1176</v>
      </c>
      <c r="F71" s="287">
        <f>INDEX([5]resumen!$AD$5:$AI$16,MATCH(F18,[5]resumen!$A$5:$A$16,0),MATCH($E$14,[5]resumen!$B$4:$H$4,0))</f>
        <v>1192</v>
      </c>
      <c r="G71" s="287">
        <f>INDEX([5]resumen!$AD$5:$AI$16,MATCH(G18,[5]resumen!$A$5:$A$16,0),MATCH($E$14,[5]resumen!$B$4:$H$4,0))</f>
        <v>1628</v>
      </c>
      <c r="H71" s="287">
        <f>INDEX([5]resumen!$AD$5:$AI$16,MATCH(H18,[5]resumen!$A$5:$A$16,0),MATCH($E$14,[5]resumen!$B$4:$H$4,0))</f>
        <v>1224</v>
      </c>
      <c r="I71" s="287">
        <f>INDEX([5]resumen!$AD$5:$AI$16,MATCH(I18,[5]resumen!$A$5:$A$16,0),MATCH($E$14,[5]resumen!$B$4:$H$4,0))</f>
        <v>1419</v>
      </c>
      <c r="J71" s="287">
        <f>INDEX([5]resumen!$AD$5:$AI$16,MATCH(J18,[5]resumen!$A$5:$A$16,0),MATCH($E$14,[5]resumen!$B$4:$H$4,0))</f>
        <v>1447</v>
      </c>
      <c r="K71" s="287">
        <f>INDEX([5]resumen!$AD$5:$AI$16,MATCH(K18,[5]resumen!$A$5:$A$16,0),MATCH($E$14,[5]resumen!$B$4:$H$4,0))</f>
        <v>1424</v>
      </c>
      <c r="L71" s="287">
        <f>INDEX([5]resumen!$AD$5:$AI$16,MATCH(L18,[5]resumen!$A$5:$A$16,0),MATCH($E$14,[5]resumen!$B$4:$H$4,0))</f>
        <v>1319</v>
      </c>
      <c r="M71" s="287">
        <f>INDEX([5]resumen!$AD$5:$AI$16,MATCH(M18,[5]resumen!$A$5:$A$16,0),MATCH($E$14,[5]resumen!$B$4:$H$4,0))</f>
        <v>1348</v>
      </c>
      <c r="N71" s="287">
        <f>INDEX([5]resumen!$AD$5:$AI$16,MATCH(N18,[5]resumen!$A$5:$A$16,0),MATCH($E$14,[5]resumen!$B$4:$H$4,0))</f>
        <v>2724</v>
      </c>
      <c r="O71" s="287">
        <f>INDEX([5]resumen!$AD$5:$AI$16,MATCH(O18,[5]resumen!$A$5:$A$16,0),MATCH($E$14,[5]resumen!$B$4:$H$4,0))</f>
        <v>1268</v>
      </c>
      <c r="P71" s="287">
        <f>INDEX([5]resumen!$AD$5:$AI$16,MATCH(P18,[5]resumen!$A$5:$A$16,0),MATCH($E$14,[5]resumen!$B$4:$H$4,0))</f>
        <v>1626</v>
      </c>
      <c r="Q71" s="150"/>
      <c r="R71" s="275"/>
      <c r="S71" s="276"/>
      <c r="T71" s="281">
        <f>INDEX([5]resumen!$AD$5:$AI$16,MATCH(T18,[5]resumen!$A$5:$A$16,0),MATCH($T$14,[5]resumen!$B$4:$H$4,0))</f>
        <v>1361</v>
      </c>
      <c r="U71" s="281">
        <f>INDEX([5]resumen!$AD$5:$AI$16,MATCH(U18,[5]resumen!$A$5:$A$16,0),MATCH($T$14,[5]resumen!$B$4:$H$4,0))</f>
        <v>1551</v>
      </c>
      <c r="V71" s="281">
        <f>INDEX([5]resumen!$AD$5:$AI$16,MATCH(V18,[5]resumen!$A$5:$A$16,0),MATCH($T$14,[5]resumen!$B$4:$H$4,0))</f>
        <v>1853</v>
      </c>
      <c r="W71" s="281">
        <f>INDEX([5]resumen!$AD$5:$AI$16,MATCH(W18,[5]resumen!$A$5:$A$16,0),MATCH($T$14,[5]resumen!$B$4:$H$4,0))</f>
        <v>1581</v>
      </c>
      <c r="X71" s="281">
        <f>INDEX([5]resumen!$AD$5:$AI$16,MATCH(X18,[5]resumen!$A$5:$A$16,0),MATCH($T$14,[5]resumen!$B$4:$H$4,0))</f>
        <v>1890</v>
      </c>
      <c r="Y71" s="281">
        <f>INDEX([5]resumen!$AD$5:$AI$16,MATCH(Y18,[5]resumen!$A$5:$A$16,0),MATCH($T$14,[5]resumen!$B$4:$H$4,0))</f>
        <v>1530</v>
      </c>
      <c r="Z71" s="281">
        <f>INDEX([5]resumen!$AD$5:$AI$16,MATCH(Z18,[5]resumen!$A$5:$A$16,0),MATCH($T$14,[5]resumen!$B$4:$H$4,0))</f>
        <v>1528</v>
      </c>
      <c r="AA71" s="281">
        <f>INDEX([5]resumen!$AD$5:$AI$16,MATCH(AA18,[5]resumen!$A$5:$A$16,0),MATCH($T$14,[5]resumen!$B$4:$H$4,0))</f>
        <v>1650</v>
      </c>
      <c r="AB71" s="281">
        <f>INDEX([5]resumen!$AD$5:$AI$16,MATCH(AB18,[5]resumen!$A$5:$A$16,0),MATCH($T$14,[5]resumen!$B$4:$H$4,0))</f>
        <v>1441</v>
      </c>
      <c r="AC71" s="281">
        <f>INDEX([5]resumen!$AD$5:$AI$16,MATCH(AC18,[5]resumen!$A$5:$A$16,0),MATCH($T$14,[5]resumen!$B$4:$H$4,0))</f>
        <v>0</v>
      </c>
      <c r="AD71" s="281">
        <f>INDEX([5]resumen!$AD$5:$AI$16,MATCH(AD18,[5]resumen!$A$5:$A$16,0),MATCH($T$14,[5]resumen!$B$4:$H$4,0))</f>
        <v>0</v>
      </c>
      <c r="AE71" s="281">
        <f>INDEX([5]resumen!$AD$5:$AI$16,MATCH(AE18,[5]resumen!$A$5:$A$16,0),MATCH($T$14,[5]resumen!$B$4:$H$4,0))</f>
        <v>0</v>
      </c>
      <c r="AF71" s="115"/>
      <c r="AG71" s="275"/>
      <c r="AH71" s="276"/>
      <c r="AI71" s="278">
        <f>IFERROR(((T71/E71)-1)*100,"ND")</f>
        <v>15.7312925170068</v>
      </c>
      <c r="AJ71" s="279">
        <f t="shared" si="48"/>
        <v>30.117449664429529</v>
      </c>
      <c r="AK71" s="278">
        <f t="shared" si="48"/>
        <v>13.82063882063882</v>
      </c>
      <c r="AL71" s="278">
        <f t="shared" si="48"/>
        <v>29.166666666666675</v>
      </c>
      <c r="AM71" s="278">
        <f t="shared" si="48"/>
        <v>33.192389006342495</v>
      </c>
      <c r="AN71" s="278">
        <f>IFERROR(((Y71/J71)-1)*100,"ND")</f>
        <v>5.7360055286800327</v>
      </c>
      <c r="AO71" s="278">
        <f t="shared" si="49"/>
        <v>7.3033707865168607</v>
      </c>
      <c r="AP71" s="278">
        <f t="shared" si="49"/>
        <v>25.094768764215324</v>
      </c>
      <c r="AQ71" s="279">
        <f t="shared" si="50"/>
        <v>6.8991097922848743</v>
      </c>
      <c r="AR71" s="279">
        <f t="shared" si="50"/>
        <v>-100</v>
      </c>
      <c r="AS71" s="279">
        <f t="shared" si="50"/>
        <v>-100</v>
      </c>
      <c r="AT71" s="279">
        <f t="shared" si="50"/>
        <v>-100</v>
      </c>
      <c r="AU71" s="195"/>
      <c r="AV71" s="201">
        <f t="shared" si="51"/>
        <v>10829</v>
      </c>
      <c r="AW71" s="201">
        <f t="shared" si="52"/>
        <v>12944</v>
      </c>
      <c r="AX71" s="278">
        <f>IFERROR(((AW71/AV71)-1)*100,"ND")</f>
        <v>19.530889278788433</v>
      </c>
    </row>
    <row r="72" spans="3:52">
      <c r="C72" s="316" t="s">
        <v>86</v>
      </c>
      <c r="D72" s="377" t="s">
        <v>39</v>
      </c>
      <c r="E72" s="287">
        <f>INDEX([5]resumen!$B$24:$J$35,MATCH(E18,[5]resumen!$A$5:$A$16,0),MATCH($E$14,[5]resumen!$B$4:$H$4,0))</f>
        <v>352</v>
      </c>
      <c r="F72" s="287">
        <f>INDEX([5]resumen!$B$24:$J$35,MATCH(F18,[5]resumen!$A$5:$A$16,0),MATCH($E$14,[5]resumen!$B$4:$H$4,0))</f>
        <v>569</v>
      </c>
      <c r="G72" s="287">
        <f>INDEX([5]resumen!$B$24:$J$35,MATCH(G18,[5]resumen!$A$5:$A$16,0),MATCH($E$14,[5]resumen!$B$4:$H$4,0))</f>
        <v>727</v>
      </c>
      <c r="H72" s="287">
        <f>INDEX([5]resumen!$B$24:$J$35,MATCH(H18,[5]resumen!$A$5:$A$16,0),MATCH($E$14,[5]resumen!$B$4:$H$4,0))</f>
        <v>661</v>
      </c>
      <c r="I72" s="287">
        <f>INDEX([5]resumen!$B$24:$J$35,MATCH(I18,[5]resumen!$A$5:$A$16,0),MATCH($E$14,[5]resumen!$B$4:$H$4,0))</f>
        <v>752</v>
      </c>
      <c r="J72" s="287">
        <f>INDEX([5]resumen!$B$24:$J$35,MATCH(J18,[5]resumen!$A$5:$A$16,0),MATCH($E$14,[5]resumen!$B$4:$H$4,0))</f>
        <v>717</v>
      </c>
      <c r="K72" s="287">
        <f>INDEX([5]resumen!$B$24:$J$35,MATCH(K18,[5]resumen!$A$5:$A$16,0),MATCH($E$14,[5]resumen!$B$4:$H$4,0))</f>
        <v>747</v>
      </c>
      <c r="L72" s="287">
        <f>INDEX([5]resumen!$B$24:$J$35,MATCH(L18,[5]resumen!$A$5:$A$16,0),MATCH($E$14,[5]resumen!$B$4:$H$4,0))</f>
        <v>508</v>
      </c>
      <c r="M72" s="287">
        <f>INDEX([5]resumen!$B$24:$J$35,MATCH(M18,[5]resumen!$A$5:$A$16,0),MATCH($E$14,[5]resumen!$B$4:$H$4,0))</f>
        <v>930</v>
      </c>
      <c r="N72" s="287">
        <f>INDEX([5]resumen!$B$24:$J$35,MATCH(N18,[5]resumen!$A$5:$A$16,0),MATCH($E$14,[5]resumen!$B$4:$H$4,0))</f>
        <v>1042</v>
      </c>
      <c r="O72" s="287">
        <f>INDEX([5]resumen!$B$24:$J$35,MATCH(O18,[5]resumen!$A$5:$A$16,0),MATCH($E$14,[5]resumen!$B$4:$H$4,0))</f>
        <v>653</v>
      </c>
      <c r="P72" s="287">
        <f>INDEX([5]resumen!$B$24:$J$35,MATCH(P18,[5]resumen!$A$5:$A$16,0),MATCH($E$14,[5]resumen!$B$4:$H$4,0))</f>
        <v>660</v>
      </c>
      <c r="Q72" s="150"/>
      <c r="R72" s="275"/>
      <c r="S72" s="276"/>
      <c r="T72" s="281">
        <f>INDEX([5]resumen!$B$24:$J$35,MATCH(T18,[5]resumen!$A$5:$A$16,0),MATCH($T$14,[5]resumen!$B$4:$H$4,0))</f>
        <v>436</v>
      </c>
      <c r="U72" s="281">
        <f>INDEX([5]resumen!$B$24:$J$35,MATCH(U18,[5]resumen!$A$5:$A$16,0),MATCH($T$14,[5]resumen!$B$4:$H$4,0))</f>
        <v>554</v>
      </c>
      <c r="V72" s="281">
        <f>INDEX([5]resumen!$B$24:$J$35,MATCH(V18,[5]resumen!$A$5:$A$16,0),MATCH($T$14,[5]resumen!$B$4:$H$4,0))</f>
        <v>777</v>
      </c>
      <c r="W72" s="281">
        <f>INDEX([5]resumen!$B$24:$J$35,MATCH(W18,[5]resumen!$A$5:$A$16,0),MATCH($T$14,[5]resumen!$B$4:$H$4,0))</f>
        <v>748</v>
      </c>
      <c r="X72" s="281">
        <f>INDEX([5]resumen!$B$24:$J$35,MATCH(X18,[5]resumen!$A$5:$A$16,0),MATCH($T$14,[5]resumen!$B$4:$H$4,0))</f>
        <v>910</v>
      </c>
      <c r="Y72" s="281">
        <f>INDEX([5]resumen!$B$24:$J$35,MATCH(Y18,[5]resumen!$A$5:$A$16,0),MATCH($T$14,[5]resumen!$B$4:$H$4,0))</f>
        <v>726</v>
      </c>
      <c r="Z72" s="281">
        <f>INDEX([5]resumen!$B$24:$J$35,MATCH(Z18,[5]resumen!$A$5:$A$16,0),MATCH($T$14,[5]resumen!$B$4:$H$4,0))</f>
        <v>659</v>
      </c>
      <c r="AA72" s="281">
        <f>INDEX([5]resumen!$B$24:$J$35,MATCH(AA18,[5]resumen!$A$5:$A$16,0),MATCH($T$14,[5]resumen!$B$4:$H$4,0))</f>
        <v>596</v>
      </c>
      <c r="AB72" s="281">
        <f>INDEX([5]resumen!$B$24:$J$35,MATCH(AB18,[5]resumen!$A$5:$A$16,0),MATCH($T$14,[5]resumen!$B$4:$H$4,0))</f>
        <v>619</v>
      </c>
      <c r="AC72" s="281">
        <f>INDEX([5]resumen!$B$24:$J$35,MATCH(AC18,[5]resumen!$A$5:$A$16,0),MATCH($T$14,[5]resumen!$B$4:$H$4,0))</f>
        <v>0</v>
      </c>
      <c r="AD72" s="281">
        <f>INDEX([5]resumen!$B$24:$J$35,MATCH(AD18,[5]resumen!$A$5:$A$16,0),MATCH($T$14,[5]resumen!$B$4:$H$4,0))</f>
        <v>0</v>
      </c>
      <c r="AE72" s="281">
        <f>INDEX([5]resumen!$B$24:$J$35,MATCH(AE18,[5]resumen!$A$5:$A$16,0),MATCH($T$14,[5]resumen!$B$4:$H$4,0))</f>
        <v>0</v>
      </c>
      <c r="AF72" s="115"/>
      <c r="AG72" s="275"/>
      <c r="AH72" s="276"/>
      <c r="AI72" s="278">
        <f>IFERROR(((T72/E72)-1)*100,"ND")</f>
        <v>23.863636363636353</v>
      </c>
      <c r="AJ72" s="279">
        <f t="shared" si="48"/>
        <v>-2.6362038664323406</v>
      </c>
      <c r="AK72" s="278">
        <f t="shared" si="48"/>
        <v>6.8775790921595581</v>
      </c>
      <c r="AL72" s="278">
        <f t="shared" si="48"/>
        <v>13.16187594553706</v>
      </c>
      <c r="AM72" s="278">
        <f t="shared" si="48"/>
        <v>21.01063829787233</v>
      </c>
      <c r="AN72" s="278">
        <f>IFERROR(((Y72/J72)-1)*100,"ND")</f>
        <v>1.2552301255230214</v>
      </c>
      <c r="AO72" s="278">
        <f t="shared" si="49"/>
        <v>-11.780455153949132</v>
      </c>
      <c r="AP72" s="278">
        <f t="shared" si="49"/>
        <v>17.322834645669282</v>
      </c>
      <c r="AQ72" s="279">
        <f t="shared" si="50"/>
        <v>-33.44086021505376</v>
      </c>
      <c r="AR72" s="279">
        <f t="shared" si="50"/>
        <v>-100</v>
      </c>
      <c r="AS72" s="279">
        <f t="shared" si="50"/>
        <v>-100</v>
      </c>
      <c r="AT72" s="279">
        <f t="shared" si="50"/>
        <v>-100</v>
      </c>
      <c r="AU72" s="195"/>
      <c r="AV72" s="201">
        <f t="shared" si="51"/>
        <v>5033</v>
      </c>
      <c r="AW72" s="201">
        <f t="shared" si="52"/>
        <v>5406</v>
      </c>
      <c r="AX72" s="278">
        <f>IFERROR(((AW72/AV72)-1)*100,"ND")</f>
        <v>7.4110868269421815</v>
      </c>
    </row>
    <row r="73" spans="3:52">
      <c r="C73" s="316" t="s">
        <v>81</v>
      </c>
      <c r="D73" s="377" t="s">
        <v>39</v>
      </c>
      <c r="E73" s="287">
        <f>INDEX([5]resumen!$U$5:$AA$16,MATCH(E18,[5]resumen!$A$5:$A$16,0),MATCH($E$14,[5]resumen!$B$4:$H$4,0))</f>
        <v>228</v>
      </c>
      <c r="F73" s="287">
        <f>INDEX([5]resumen!$U$5:$AA$16,MATCH(F18,[5]resumen!$A$5:$A$16,0),MATCH($E$14,[5]resumen!$B$4:$H$4,0))</f>
        <v>238</v>
      </c>
      <c r="G73" s="287">
        <f>INDEX([5]resumen!$U$5:$AA$16,MATCH(G18,[5]resumen!$A$5:$A$16,0),MATCH($E$14,[5]resumen!$B$4:$H$4,0))</f>
        <v>266</v>
      </c>
      <c r="H73" s="287">
        <f>INDEX([5]resumen!$U$5:$AA$16,MATCH(H18,[5]resumen!$A$5:$A$16,0),MATCH($E$14,[5]resumen!$B$4:$H$4,0))</f>
        <v>214</v>
      </c>
      <c r="I73" s="287">
        <f>INDEX([5]resumen!$U$5:$AA$16,MATCH(I18,[5]resumen!$A$5:$A$16,0),MATCH($E$14,[5]resumen!$B$4:$H$4,0))</f>
        <v>228</v>
      </c>
      <c r="J73" s="287">
        <f>INDEX([5]resumen!$U$5:$AA$16,MATCH(J18,[5]resumen!$A$5:$A$16,0),MATCH($E$14,[5]resumen!$B$4:$H$4,0))</f>
        <v>271</v>
      </c>
      <c r="K73" s="287">
        <f>INDEX([5]resumen!$U$5:$AA$16,MATCH(K18,[5]resumen!$A$5:$A$16,0),MATCH($E$14,[5]resumen!$B$4:$H$4,0))</f>
        <v>254</v>
      </c>
      <c r="L73" s="287">
        <f>INDEX([5]resumen!$U$5:$AA$16,MATCH(L18,[5]resumen!$A$5:$A$16,0),MATCH($E$14,[5]resumen!$B$4:$H$4,0))</f>
        <v>192</v>
      </c>
      <c r="M73" s="287">
        <f>INDEX([5]resumen!$U$5:$AA$16,MATCH(M18,[5]resumen!$A$5:$A$16,0),MATCH($E$14,[5]resumen!$B$4:$H$4,0))</f>
        <v>232</v>
      </c>
      <c r="N73" s="287">
        <f>INDEX([5]resumen!$U$5:$AA$16,MATCH(N18,[5]resumen!$A$5:$A$16,0),MATCH($E$14,[5]resumen!$B$4:$H$4,0))</f>
        <v>345</v>
      </c>
      <c r="O73" s="287">
        <f>INDEX([5]resumen!$U$5:$AA$16,MATCH(O18,[5]resumen!$A$5:$A$16,0),MATCH($E$14,[5]resumen!$B$4:$H$4,0))</f>
        <v>238</v>
      </c>
      <c r="P73" s="287">
        <f>INDEX([5]resumen!$U$5:$AA$16,MATCH(P18,[5]resumen!$A$5:$A$16,0),MATCH($E$14,[5]resumen!$B$4:$H$4,0))</f>
        <v>255</v>
      </c>
      <c r="Q73" s="150"/>
      <c r="R73" s="275"/>
      <c r="S73" s="276"/>
      <c r="T73" s="281">
        <f>INDEX([5]resumen!$U$5:$AA$16,MATCH(T18,[5]resumen!$A$5:$A$16,0),MATCH($T$14,[5]resumen!$B$4:$H$4,0))</f>
        <v>189</v>
      </c>
      <c r="U73" s="281">
        <f>INDEX([5]resumen!$U$5:$AA$16,MATCH(U18,[5]resumen!$A$5:$A$16,0),MATCH($T$14,[5]resumen!$B$4:$H$4,0))</f>
        <v>154</v>
      </c>
      <c r="V73" s="281">
        <f>INDEX([5]resumen!$U$5:$AA$16,MATCH(V18,[5]resumen!$A$5:$A$16,0),MATCH($T$14,[5]resumen!$B$4:$H$4,0))</f>
        <v>219</v>
      </c>
      <c r="W73" s="281">
        <f>INDEX([5]resumen!$U$5:$AA$16,MATCH(W18,[5]resumen!$A$5:$A$16,0),MATCH($T$14,[5]resumen!$B$4:$H$4,0))</f>
        <v>201</v>
      </c>
      <c r="X73" s="281">
        <f>INDEX([5]resumen!$U$5:$AA$16,MATCH(X18,[5]resumen!$A$5:$A$16,0),MATCH($T$14,[5]resumen!$B$4:$H$4,0))</f>
        <v>212</v>
      </c>
      <c r="Y73" s="281">
        <f>INDEX([5]resumen!$U$5:$AA$16,MATCH(Y18,[5]resumen!$A$5:$A$16,0),MATCH($T$14,[5]resumen!$B$4:$H$4,0))</f>
        <v>204</v>
      </c>
      <c r="Z73" s="281">
        <f>INDEX([5]resumen!$U$5:$AA$16,MATCH(Z18,[5]resumen!$A$5:$A$16,0),MATCH($T$14,[5]resumen!$B$4:$H$4,0))</f>
        <v>179</v>
      </c>
      <c r="AA73" s="281">
        <f>INDEX([5]resumen!$U$5:$AA$16,MATCH(AA18,[5]resumen!$A$5:$A$16,0),MATCH($T$14,[5]resumen!$B$4:$H$4,0))</f>
        <v>189</v>
      </c>
      <c r="AB73" s="281">
        <f>INDEX([5]resumen!$U$5:$AA$16,MATCH(AB18,[5]resumen!$A$5:$A$16,0),MATCH($T$14,[5]resumen!$B$4:$H$4,0))</f>
        <v>192</v>
      </c>
      <c r="AC73" s="281">
        <f>INDEX([5]resumen!$U$5:$AA$16,MATCH(AC18,[5]resumen!$A$5:$A$16,0),MATCH($T$14,[5]resumen!$B$4:$H$4,0))</f>
        <v>0</v>
      </c>
      <c r="AD73" s="281">
        <f>INDEX([5]resumen!$U$5:$AA$16,MATCH(AD18,[5]resumen!$A$5:$A$16,0),MATCH($T$14,[5]resumen!$B$4:$H$4,0))</f>
        <v>0</v>
      </c>
      <c r="AE73" s="281">
        <f>INDEX([5]resumen!$U$5:$AA$16,MATCH(AE18,[5]resumen!$A$5:$A$16,0),MATCH($T$14,[5]resumen!$B$4:$H$4,0))</f>
        <v>0</v>
      </c>
      <c r="AF73" s="115"/>
      <c r="AG73" s="275"/>
      <c r="AH73" s="276"/>
      <c r="AI73" s="278">
        <f t="shared" si="47"/>
        <v>-17.105263157894733</v>
      </c>
      <c r="AJ73" s="279">
        <f t="shared" si="48"/>
        <v>-35.294117647058819</v>
      </c>
      <c r="AK73" s="278">
        <f t="shared" si="48"/>
        <v>-17.669172932330824</v>
      </c>
      <c r="AL73" s="278">
        <f t="shared" si="48"/>
        <v>-6.0747663551401825</v>
      </c>
      <c r="AM73" s="278">
        <f t="shared" si="48"/>
        <v>-7.0175438596491224</v>
      </c>
      <c r="AN73" s="278">
        <f t="shared" si="49"/>
        <v>-24.723247232472325</v>
      </c>
      <c r="AO73" s="278">
        <f t="shared" si="49"/>
        <v>-29.527559055118115</v>
      </c>
      <c r="AP73" s="278">
        <f t="shared" si="49"/>
        <v>-1.5625</v>
      </c>
      <c r="AQ73" s="279">
        <f t="shared" si="50"/>
        <v>-17.241379310344829</v>
      </c>
      <c r="AR73" s="279">
        <f t="shared" si="50"/>
        <v>-100</v>
      </c>
      <c r="AS73" s="279">
        <f t="shared" si="50"/>
        <v>-100</v>
      </c>
      <c r="AT73" s="279">
        <f t="shared" si="50"/>
        <v>-100</v>
      </c>
      <c r="AU73" s="195"/>
      <c r="AV73" s="201">
        <f t="shared" si="51"/>
        <v>1891</v>
      </c>
      <c r="AW73" s="201">
        <f t="shared" si="52"/>
        <v>1547</v>
      </c>
      <c r="AX73" s="278">
        <f t="shared" si="53"/>
        <v>-18.19143310417768</v>
      </c>
    </row>
    <row r="74" spans="3:52">
      <c r="C74" s="316" t="s">
        <v>88</v>
      </c>
      <c r="D74" s="377" t="s">
        <v>39</v>
      </c>
      <c r="E74" s="287">
        <f>INDEX([5]resumen!$U$24:$AA$35,MATCH(E18,[5]resumen!$A$5:$A$16,0),MATCH($E$14,[5]resumen!$B$4:$H$4,0))</f>
        <v>129</v>
      </c>
      <c r="F74" s="287">
        <f>INDEX([5]resumen!$U$24:$AA$35,MATCH(F18,[5]resumen!$A$5:$A$16,0),MATCH($E$14,[5]resumen!$B$4:$H$4,0))</f>
        <v>150</v>
      </c>
      <c r="G74" s="287">
        <f>INDEX([5]resumen!$U$24:$AA$35,MATCH(G18,[5]resumen!$A$5:$A$16,0),MATCH($E$14,[5]resumen!$B$4:$H$4,0))</f>
        <v>186</v>
      </c>
      <c r="H74" s="287">
        <f>INDEX([5]resumen!$U$24:$AA$35,MATCH(H18,[5]resumen!$A$5:$A$16,0),MATCH($E$14,[5]resumen!$B$4:$H$4,0))</f>
        <v>171</v>
      </c>
      <c r="I74" s="287">
        <f>INDEX([5]resumen!$U$24:$AA$35,MATCH(I18,[5]resumen!$A$5:$A$16,0),MATCH($E$14,[5]resumen!$B$4:$H$4,0))</f>
        <v>141</v>
      </c>
      <c r="J74" s="287">
        <f>INDEX([5]resumen!$U$24:$AA$35,MATCH(J18,[5]resumen!$A$5:$A$16,0),MATCH($E$14,[5]resumen!$B$4:$H$4,0))</f>
        <v>195</v>
      </c>
      <c r="K74" s="287">
        <f>INDEX([5]resumen!$U$24:$AA$35,MATCH(K18,[5]resumen!$A$5:$A$16,0),MATCH($E$14,[5]resumen!$B$4:$H$4,0))</f>
        <v>178</v>
      </c>
      <c r="L74" s="287">
        <f>INDEX([5]resumen!$U$24:$AA$35,MATCH(L18,[5]resumen!$A$5:$A$16,0),MATCH($E$14,[5]resumen!$B$4:$H$4,0))</f>
        <v>156</v>
      </c>
      <c r="M74" s="287">
        <f>INDEX([5]resumen!$U$24:$AA$35,MATCH(M18,[5]resumen!$A$5:$A$16,0),MATCH($E$14,[5]resumen!$B$4:$H$4,0))</f>
        <v>187</v>
      </c>
      <c r="N74" s="287">
        <f>INDEX([5]resumen!$U$24:$AA$35,MATCH(N18,[5]resumen!$A$5:$A$16,0),MATCH($E$14,[5]resumen!$B$4:$H$4,0))</f>
        <v>246</v>
      </c>
      <c r="O74" s="287">
        <f>INDEX([5]resumen!$U$24:$AA$35,MATCH(O18,[5]resumen!$A$5:$A$16,0),MATCH($E$14,[5]resumen!$B$4:$H$4,0))</f>
        <v>144</v>
      </c>
      <c r="P74" s="287">
        <f>INDEX([5]resumen!$U$24:$AA$35,MATCH(P18,[5]resumen!$A$5:$A$16,0),MATCH($E$14,[5]resumen!$B$4:$H$4,0))</f>
        <v>195</v>
      </c>
      <c r="Q74" s="150"/>
      <c r="R74" s="275"/>
      <c r="S74" s="276"/>
      <c r="T74" s="281">
        <f>INDEX([5]resumen!$U$24:$AA$35,MATCH(T18,[5]resumen!$A$5:$A$16,0),MATCH($T$14,[5]resumen!$B$4:$H$4,0))</f>
        <v>100</v>
      </c>
      <c r="U74" s="281">
        <f>INDEX([5]resumen!$U$24:$AA$35,MATCH(U18,[5]resumen!$A$5:$A$16,0),MATCH($T$14,[5]resumen!$B$4:$H$4,0))</f>
        <v>154</v>
      </c>
      <c r="V74" s="281">
        <f>INDEX([5]resumen!$U$24:$AA$35,MATCH(V18,[5]resumen!$A$5:$A$16,0),MATCH($T$14,[5]resumen!$B$4:$H$4,0))</f>
        <v>181</v>
      </c>
      <c r="W74" s="281">
        <f>INDEX([5]resumen!$U$24:$AA$35,MATCH(W18,[5]resumen!$A$5:$A$16,0),MATCH($T$14,[5]resumen!$B$4:$H$4,0))</f>
        <v>162</v>
      </c>
      <c r="X74" s="281">
        <f>INDEX([5]resumen!$U$24:$AA$35,MATCH(X18,[5]resumen!$A$5:$A$16,0),MATCH($T$14,[5]resumen!$B$4:$H$4,0))</f>
        <v>223</v>
      </c>
      <c r="Y74" s="281">
        <f>INDEX([5]resumen!$U$24:$AA$35,MATCH(Y18,[5]resumen!$A$5:$A$16,0),MATCH($T$14,[5]resumen!$B$4:$H$4,0))</f>
        <v>152</v>
      </c>
      <c r="Z74" s="281">
        <f>INDEX([5]resumen!$U$24:$AA$35,MATCH(Z18,[5]resumen!$A$5:$A$16,0),MATCH($T$14,[5]resumen!$B$4:$H$4,0))</f>
        <v>178</v>
      </c>
      <c r="AA74" s="281">
        <f>INDEX([5]resumen!$U$24:$AA$35,MATCH(AA18,[5]resumen!$A$5:$A$16,0),MATCH($T$14,[5]resumen!$B$4:$H$4,0))</f>
        <v>98</v>
      </c>
      <c r="AB74" s="281">
        <f>INDEX([5]resumen!$U$24:$AA$35,MATCH(AB18,[5]resumen!$A$5:$A$16,0),MATCH($T$14,[5]resumen!$B$4:$H$4,0))</f>
        <v>108</v>
      </c>
      <c r="AC74" s="281">
        <f>INDEX([5]resumen!$U$24:$AA$35,MATCH(AC18,[5]resumen!$A$5:$A$16,0),MATCH($T$14,[5]resumen!$B$4:$H$4,0))</f>
        <v>0</v>
      </c>
      <c r="AD74" s="281">
        <f>INDEX([5]resumen!$U$24:$AA$35,MATCH(AD18,[5]resumen!$A$5:$A$16,0),MATCH($T$14,[5]resumen!$B$4:$H$4,0))</f>
        <v>0</v>
      </c>
      <c r="AE74" s="281">
        <f>INDEX([5]resumen!$U$24:$AA$35,MATCH(AE18,[5]resumen!$A$5:$A$16,0),MATCH($T$14,[5]resumen!$B$4:$H$4,0))</f>
        <v>0</v>
      </c>
      <c r="AF74" s="115"/>
      <c r="AG74" s="275"/>
      <c r="AH74" s="276"/>
      <c r="AI74" s="278">
        <f>IFERROR(((T74/E74)-1)*100,"ND")</f>
        <v>-22.480620155038757</v>
      </c>
      <c r="AJ74" s="279">
        <f t="shared" si="48"/>
        <v>2.6666666666666616</v>
      </c>
      <c r="AK74" s="278">
        <f t="shared" si="48"/>
        <v>-2.6881720430107503</v>
      </c>
      <c r="AL74" s="278">
        <f t="shared" si="48"/>
        <v>-5.2631578947368478</v>
      </c>
      <c r="AM74" s="278">
        <f t="shared" si="48"/>
        <v>58.156028368794324</v>
      </c>
      <c r="AN74" s="278">
        <f>IFERROR(((Y74/J74)-1)*100,"ND")</f>
        <v>-22.051282051282051</v>
      </c>
      <c r="AO74" s="278">
        <f t="shared" si="49"/>
        <v>0</v>
      </c>
      <c r="AP74" s="278">
        <f t="shared" si="49"/>
        <v>-37.179487179487182</v>
      </c>
      <c r="AQ74" s="279">
        <f t="shared" si="50"/>
        <v>-42.245989304812838</v>
      </c>
      <c r="AR74" s="279">
        <f t="shared" si="50"/>
        <v>-100</v>
      </c>
      <c r="AS74" s="279">
        <f t="shared" si="50"/>
        <v>-100</v>
      </c>
      <c r="AT74" s="279">
        <f t="shared" si="50"/>
        <v>-100</v>
      </c>
      <c r="AU74" s="195"/>
      <c r="AV74" s="201">
        <f t="shared" si="51"/>
        <v>1306</v>
      </c>
      <c r="AW74" s="201">
        <f t="shared" si="52"/>
        <v>1248</v>
      </c>
      <c r="AX74" s="278">
        <f>IFERROR(((AW74/AV74)-1)*100,"ND")</f>
        <v>-4.4410413476263404</v>
      </c>
    </row>
    <row r="75" spans="3:52">
      <c r="C75" s="316" t="s">
        <v>87</v>
      </c>
      <c r="D75" s="377" t="s">
        <v>39</v>
      </c>
      <c r="E75" s="287">
        <f>INDEX([5]resumen!$M$24:$R$35,MATCH(E18,[5]resumen!$A$5:$A$16,0),MATCH($E$14,[5]resumen!$B$4:$H$4,0))</f>
        <v>66</v>
      </c>
      <c r="F75" s="287">
        <f>INDEX([5]resumen!$M$24:$R$35,MATCH(F18,[5]resumen!$A$5:$A$16,0),MATCH($E$14,[5]resumen!$B$4:$H$4,0))</f>
        <v>138</v>
      </c>
      <c r="G75" s="287">
        <f>INDEX([5]resumen!$M$24:$R$35,MATCH(G18,[5]resumen!$A$5:$A$16,0),MATCH($E$14,[5]resumen!$B$4:$H$4,0))</f>
        <v>148</v>
      </c>
      <c r="H75" s="287">
        <f>INDEX([5]resumen!$M$24:$R$35,MATCH(H18,[5]resumen!$A$5:$A$16,0),MATCH($E$14,[5]resumen!$B$4:$H$4,0))</f>
        <v>83</v>
      </c>
      <c r="I75" s="287">
        <f>INDEX([5]resumen!$M$24:$R$35,MATCH(I18,[5]resumen!$A$5:$A$16,0),MATCH($E$14,[5]resumen!$B$4:$H$4,0))</f>
        <v>119</v>
      </c>
      <c r="J75" s="287">
        <f>INDEX([5]resumen!$M$24:$R$35,MATCH(J18,[5]resumen!$A$5:$A$16,0),MATCH($E$14,[5]resumen!$B$4:$H$4,0))</f>
        <v>82</v>
      </c>
      <c r="K75" s="287">
        <f>INDEX([5]resumen!$M$24:$R$35,MATCH(K18,[5]resumen!$A$5:$A$16,0),MATCH($E$14,[5]resumen!$B$4:$H$4,0))</f>
        <v>104</v>
      </c>
      <c r="L75" s="287">
        <f>INDEX([5]resumen!$M$24:$R$35,MATCH(L18,[5]resumen!$A$5:$A$16,0),MATCH($E$14,[5]resumen!$B$4:$H$4,0))</f>
        <v>151</v>
      </c>
      <c r="M75" s="287">
        <f>INDEX([5]resumen!$M$24:$R$35,MATCH(M18,[5]resumen!$A$5:$A$16,0),MATCH($E$14,[5]resumen!$B$4:$H$4,0))</f>
        <v>88</v>
      </c>
      <c r="N75" s="287">
        <f>INDEX([5]resumen!$M$24:$R$35,MATCH(N18,[5]resumen!$A$5:$A$16,0),MATCH($E$14,[5]resumen!$B$4:$H$4,0))</f>
        <v>112</v>
      </c>
      <c r="O75" s="287">
        <f>INDEX([5]resumen!$M$24:$R$35,MATCH(O18,[5]resumen!$A$5:$A$16,0),MATCH($E$14,[5]resumen!$B$4:$H$4,0))</f>
        <v>77</v>
      </c>
      <c r="P75" s="287">
        <f>INDEX([5]resumen!$M$24:$R$35,MATCH(P18,[5]resumen!$A$5:$A$16,0),MATCH($E$14,[5]resumen!$B$4:$H$4,0))</f>
        <v>141</v>
      </c>
      <c r="Q75" s="150"/>
      <c r="R75" s="275"/>
      <c r="S75" s="276"/>
      <c r="T75" s="281">
        <f>INDEX([5]resumen!$M$24:$R$35,MATCH(T18,[5]resumen!$A$5:$A$16,0),MATCH($T$14,[5]resumen!$B$4:$H$4,0))</f>
        <v>77</v>
      </c>
      <c r="U75" s="281">
        <f>INDEX([5]resumen!$M$24:$R$35,MATCH(U18,[5]resumen!$A$5:$A$16,0),MATCH($T$14,[5]resumen!$B$4:$H$4,0))</f>
        <v>123</v>
      </c>
      <c r="V75" s="281">
        <f>INDEX([5]resumen!$M$24:$R$35,MATCH(V18,[5]resumen!$A$5:$A$16,0),MATCH($T$14,[5]resumen!$B$4:$H$4,0))</f>
        <v>142</v>
      </c>
      <c r="W75" s="281">
        <f>INDEX([5]resumen!$M$24:$R$35,MATCH(W18,[5]resumen!$A$5:$A$16,0),MATCH($T$14,[5]resumen!$B$4:$H$4,0))</f>
        <v>91</v>
      </c>
      <c r="X75" s="281">
        <f>INDEX([5]resumen!$M$24:$R$35,MATCH(X18,[5]resumen!$A$5:$A$16,0),MATCH($T$14,[5]resumen!$B$4:$H$4,0))</f>
        <v>97</v>
      </c>
      <c r="Y75" s="281">
        <f>INDEX([5]resumen!$M$24:$R$35,MATCH(Y18,[5]resumen!$A$5:$A$16,0),MATCH($T$14,[5]resumen!$B$4:$H$4,0))</f>
        <v>97</v>
      </c>
      <c r="Z75" s="281">
        <f>INDEX([5]resumen!$M$24:$R$35,MATCH(Z18,[5]resumen!$A$5:$A$16,0),MATCH($T$14,[5]resumen!$B$4:$H$4,0))</f>
        <v>89</v>
      </c>
      <c r="AA75" s="281">
        <f>INDEX([5]resumen!$M$24:$R$35,MATCH(AA18,[5]resumen!$A$5:$A$16,0),MATCH($T$14,[5]resumen!$B$4:$H$4,0))</f>
        <v>87</v>
      </c>
      <c r="AB75" s="281">
        <f>INDEX([5]resumen!$M$24:$R$35,MATCH(AB18,[5]resumen!$A$5:$A$16,0),MATCH($T$14,[5]resumen!$B$4:$H$4,0))</f>
        <v>89</v>
      </c>
      <c r="AC75" s="281">
        <f>INDEX([5]resumen!$M$24:$R$35,MATCH(AC18,[5]resumen!$A$5:$A$16,0),MATCH($T$14,[5]resumen!$B$4:$H$4,0))</f>
        <v>0</v>
      </c>
      <c r="AD75" s="281">
        <f>INDEX([5]resumen!$M$24:$R$35,MATCH(AD18,[5]resumen!$A$5:$A$16,0),MATCH($T$14,[5]resumen!$B$4:$H$4,0))</f>
        <v>0</v>
      </c>
      <c r="AE75" s="281">
        <f>INDEX([5]resumen!$M$24:$R$35,MATCH(AE18,[5]resumen!$A$5:$A$16,0),MATCH($T$14,[5]resumen!$B$4:$H$4,0))</f>
        <v>0</v>
      </c>
      <c r="AF75" s="115"/>
      <c r="AG75" s="275"/>
      <c r="AH75" s="276"/>
      <c r="AI75" s="278">
        <f>IFERROR(((T75/E75)-1)*100,"ND")</f>
        <v>16.666666666666675</v>
      </c>
      <c r="AJ75" s="279">
        <f t="shared" si="48"/>
        <v>-10.869565217391308</v>
      </c>
      <c r="AK75" s="278">
        <f t="shared" si="48"/>
        <v>-4.0540540540540571</v>
      </c>
      <c r="AL75" s="278">
        <f t="shared" si="48"/>
        <v>9.6385542168674796</v>
      </c>
      <c r="AM75" s="278">
        <f t="shared" si="48"/>
        <v>-18.487394957983195</v>
      </c>
      <c r="AN75" s="278">
        <f>IFERROR(((Y75/J75)-1)*100,"ND")</f>
        <v>18.292682926829261</v>
      </c>
      <c r="AO75" s="278">
        <f t="shared" si="49"/>
        <v>-14.423076923076927</v>
      </c>
      <c r="AP75" s="278">
        <f t="shared" si="49"/>
        <v>-42.384105960264904</v>
      </c>
      <c r="AQ75" s="279">
        <f t="shared" si="50"/>
        <v>1.1363636363636465</v>
      </c>
      <c r="AR75" s="279">
        <f t="shared" si="50"/>
        <v>-100</v>
      </c>
      <c r="AS75" s="279">
        <f t="shared" si="50"/>
        <v>-100</v>
      </c>
      <c r="AT75" s="279">
        <f t="shared" si="50"/>
        <v>-100</v>
      </c>
      <c r="AU75" s="195"/>
      <c r="AV75" s="201">
        <f t="shared" si="51"/>
        <v>891</v>
      </c>
      <c r="AW75" s="201">
        <f t="shared" si="52"/>
        <v>803</v>
      </c>
      <c r="AX75" s="278">
        <f>IFERROR(((AW75/AV75)-1)*100,"ND")</f>
        <v>-9.8765432098765427</v>
      </c>
    </row>
    <row r="76" spans="3:52">
      <c r="C76" s="316" t="s">
        <v>85</v>
      </c>
      <c r="D76" s="377" t="s">
        <v>39</v>
      </c>
      <c r="E76" s="287">
        <f>INDEX([5]resumen!$AT$5:$AZ$16,MATCH(E18,[5]resumen!$A$5:$A$16,0),MATCH($E$14,[5]resumen!$B$4:$H$4,0))</f>
        <v>122</v>
      </c>
      <c r="F76" s="287">
        <f>INDEX([5]resumen!$AT$5:$AZ$16,MATCH(F18,[5]resumen!$A$5:$A$16,0),MATCH($E$14,[5]resumen!$B$4:$H$4,0))</f>
        <v>104</v>
      </c>
      <c r="G76" s="287">
        <f>INDEX([5]resumen!$AT$5:$AZ$16,MATCH(G18,[5]resumen!$A$5:$A$16,0),MATCH($E$14,[5]resumen!$B$4:$H$4,0))</f>
        <v>99</v>
      </c>
      <c r="H76" s="287">
        <f>INDEX([5]resumen!$AT$5:$AZ$16,MATCH(H18,[5]resumen!$A$5:$A$16,0),MATCH($E$14,[5]resumen!$B$4:$H$4,0))</f>
        <v>141</v>
      </c>
      <c r="I76" s="287">
        <f>INDEX([5]resumen!$AT$5:$AZ$16,MATCH(I18,[5]resumen!$A$5:$A$16,0),MATCH($E$14,[5]resumen!$B$4:$H$4,0))</f>
        <v>114</v>
      </c>
      <c r="J76" s="287">
        <f>INDEX([5]resumen!$AT$5:$AZ$16,MATCH(J18,[5]resumen!$A$5:$A$16,0),MATCH($E$14,[5]resumen!$B$4:$H$4,0))</f>
        <v>146</v>
      </c>
      <c r="K76" s="287">
        <f>INDEX([5]resumen!$AT$5:$AZ$16,MATCH(K18,[5]resumen!$A$5:$A$16,0),MATCH($E$14,[5]resumen!$B$4:$H$4,0))</f>
        <v>122</v>
      </c>
      <c r="L76" s="287">
        <f>INDEX([5]resumen!$AT$5:$AZ$16,MATCH(L18,[5]resumen!$A$5:$A$16,0),MATCH($E$14,[5]resumen!$B$4:$H$4,0))</f>
        <v>83</v>
      </c>
      <c r="M76" s="287">
        <f>INDEX([5]resumen!$AT$5:$AZ$16,MATCH(M18,[5]resumen!$A$5:$A$16,0),MATCH($E$14,[5]resumen!$B$4:$H$4,0))</f>
        <v>101</v>
      </c>
      <c r="N76" s="287">
        <f>INDEX([5]resumen!$AT$5:$AZ$16,MATCH(N18,[5]resumen!$A$5:$A$16,0),MATCH($E$14,[5]resumen!$B$4:$H$4,0))</f>
        <v>117</v>
      </c>
      <c r="O76" s="287">
        <f>INDEX([5]resumen!$AT$5:$AZ$16,MATCH(O18,[5]resumen!$A$5:$A$16,0),MATCH($E$14,[5]resumen!$B$4:$H$4,0))</f>
        <v>77</v>
      </c>
      <c r="P76" s="287">
        <f>INDEX([5]resumen!$AT$5:$AZ$16,MATCH(P18,[5]resumen!$A$5:$A$16,0),MATCH($E$14,[5]resumen!$B$4:$H$4,0))</f>
        <v>119</v>
      </c>
      <c r="Q76" s="150"/>
      <c r="R76" s="275"/>
      <c r="S76" s="276"/>
      <c r="T76" s="281">
        <f>INDEX([5]resumen!$AT$5:$AZ$16,MATCH(T18,[5]resumen!$A$5:$A$16,0),MATCH($T$14,[5]resumen!$B$4:$H$4,0))</f>
        <v>54</v>
      </c>
      <c r="U76" s="281">
        <f>INDEX([5]resumen!$AT$5:$AZ$16,MATCH(U18,[5]resumen!$A$5:$A$16,0),MATCH($T$14,[5]resumen!$B$4:$H$4,0))</f>
        <v>82</v>
      </c>
      <c r="V76" s="281">
        <f>INDEX([5]resumen!$AT$5:$AZ$16,MATCH(V18,[5]resumen!$A$5:$A$16,0),MATCH($T$14,[5]resumen!$B$4:$H$4,0))</f>
        <v>103</v>
      </c>
      <c r="W76" s="281">
        <f>INDEX([5]resumen!$AT$5:$AZ$16,MATCH(W18,[5]resumen!$A$5:$A$16,0),MATCH($T$14,[5]resumen!$B$4:$H$4,0))</f>
        <v>93</v>
      </c>
      <c r="X76" s="281">
        <f>INDEX([5]resumen!$AT$5:$AZ$16,MATCH(X18,[5]resumen!$A$5:$A$16,0),MATCH($T$14,[5]resumen!$B$4:$H$4,0))</f>
        <v>117</v>
      </c>
      <c r="Y76" s="281">
        <f>INDEX([5]resumen!$AT$5:$AZ$16,MATCH(Y18,[5]resumen!$A$5:$A$16,0),MATCH($T$14,[5]resumen!$B$4:$H$4,0))</f>
        <v>92</v>
      </c>
      <c r="Z76" s="281">
        <f>INDEX([5]resumen!$AT$5:$AZ$16,MATCH(Z18,[5]resumen!$A$5:$A$16,0),MATCH($T$14,[5]resumen!$B$4:$H$4,0))</f>
        <v>87</v>
      </c>
      <c r="AA76" s="281">
        <f>INDEX([5]resumen!$AT$5:$AZ$16,MATCH(AA18,[5]resumen!$A$5:$A$16,0),MATCH($T$14,[5]resumen!$B$4:$H$4,0))</f>
        <v>101</v>
      </c>
      <c r="AB76" s="281">
        <f>INDEX([5]resumen!$AT$5:$AZ$16,MATCH(AB18,[5]resumen!$A$5:$A$16,0),MATCH($T$14,[5]resumen!$B$4:$H$4,0))</f>
        <v>79</v>
      </c>
      <c r="AC76" s="281">
        <f>INDEX([5]resumen!$AT$5:$AZ$16,MATCH(AC18,[5]resumen!$A$5:$A$16,0),MATCH($T$14,[5]resumen!$B$4:$H$4,0))</f>
        <v>0</v>
      </c>
      <c r="AD76" s="281">
        <f>INDEX([5]resumen!$AT$5:$AZ$16,MATCH(AD18,[5]resumen!$A$5:$A$16,0),MATCH($T$14,[5]resumen!$B$4:$H$4,0))</f>
        <v>0</v>
      </c>
      <c r="AE76" s="281">
        <f>INDEX([5]resumen!$AT$5:$AZ$16,MATCH(AE18,[5]resumen!$A$5:$A$16,0),MATCH($T$14,[5]resumen!$B$4:$H$4,0))</f>
        <v>0</v>
      </c>
      <c r="AF76" s="115"/>
      <c r="AG76" s="275"/>
      <c r="AH76" s="276"/>
      <c r="AI76" s="278">
        <f>IFERROR(((T76/E76)-1)*100,"ND")</f>
        <v>-55.737704918032783</v>
      </c>
      <c r="AJ76" s="279">
        <f t="shared" si="48"/>
        <v>-21.153846153846157</v>
      </c>
      <c r="AK76" s="278">
        <f t="shared" si="48"/>
        <v>4.0404040404040442</v>
      </c>
      <c r="AL76" s="278">
        <f t="shared" si="48"/>
        <v>-34.042553191489368</v>
      </c>
      <c r="AM76" s="278">
        <f t="shared" si="48"/>
        <v>2.6315789473684292</v>
      </c>
      <c r="AN76" s="278">
        <f>IFERROR(((Y76/J76)-1)*100,"ND")</f>
        <v>-36.986301369863014</v>
      </c>
      <c r="AO76" s="278">
        <f t="shared" si="49"/>
        <v>-28.688524590163933</v>
      </c>
      <c r="AP76" s="278">
        <f t="shared" si="49"/>
        <v>21.68674698795181</v>
      </c>
      <c r="AQ76" s="279">
        <f t="shared" si="50"/>
        <v>-21.78217821782178</v>
      </c>
      <c r="AR76" s="279">
        <f t="shared" si="50"/>
        <v>-100</v>
      </c>
      <c r="AS76" s="279">
        <f t="shared" si="50"/>
        <v>-100</v>
      </c>
      <c r="AT76" s="279">
        <f t="shared" si="50"/>
        <v>-100</v>
      </c>
      <c r="AU76" s="195"/>
      <c r="AV76" s="201">
        <f t="shared" si="51"/>
        <v>931</v>
      </c>
      <c r="AW76" s="201">
        <f t="shared" si="52"/>
        <v>729</v>
      </c>
      <c r="AX76" s="278">
        <f>IFERROR(((AW76/AV76)-1)*100,"ND")</f>
        <v>-21.697099892588611</v>
      </c>
    </row>
    <row r="77" spans="3:52">
      <c r="C77" s="316" t="s">
        <v>84</v>
      </c>
      <c r="D77" s="377" t="s">
        <v>39</v>
      </c>
      <c r="E77" s="287">
        <f>INDEX([5]resumen!$AL$5:$AQ$16,MATCH(E18,[5]resumen!$A$5:$A$16,0),MATCH($E$14,[5]resumen!$B$4:$H$4,0))</f>
        <v>96</v>
      </c>
      <c r="F77" s="287">
        <f>INDEX([5]resumen!$AL$5:$AQ$16,MATCH(F18,[5]resumen!$A$5:$A$16,0),MATCH($E$14,[5]resumen!$B$4:$H$4,0))</f>
        <v>88</v>
      </c>
      <c r="G77" s="287">
        <f>INDEX([5]resumen!$AL$5:$AQ$16,MATCH(G18,[5]resumen!$A$5:$A$16,0),MATCH($E$14,[5]resumen!$B$4:$H$4,0))</f>
        <v>135</v>
      </c>
      <c r="H77" s="287">
        <f>INDEX([5]resumen!$AL$5:$AQ$16,MATCH(H18,[5]resumen!$A$5:$A$16,0),MATCH($E$14,[5]resumen!$B$4:$H$4,0))</f>
        <v>116</v>
      </c>
      <c r="I77" s="287">
        <f>INDEX([5]resumen!$AL$5:$AQ$16,MATCH(I18,[5]resumen!$A$5:$A$16,0),MATCH($E$14,[5]resumen!$B$4:$H$4,0))</f>
        <v>108</v>
      </c>
      <c r="J77" s="287">
        <f>INDEX([5]resumen!$AL$5:$AQ$16,MATCH(J18,[5]resumen!$A$5:$A$16,0),MATCH($E$14,[5]resumen!$B$4:$H$4,0))</f>
        <v>99</v>
      </c>
      <c r="K77" s="287">
        <f>INDEX([5]resumen!$AL$5:$AQ$16,MATCH(K18,[5]resumen!$A$5:$A$16,0),MATCH($E$14,[5]resumen!$B$4:$H$4,0))</f>
        <v>102</v>
      </c>
      <c r="L77" s="287">
        <f>INDEX([5]resumen!$AL$5:$AQ$16,MATCH(L18,[5]resumen!$A$5:$A$16,0),MATCH($E$14,[5]resumen!$B$4:$H$4,0))</f>
        <v>119</v>
      </c>
      <c r="M77" s="287">
        <f>INDEX([5]resumen!$AL$5:$AQ$16,MATCH(M18,[5]resumen!$A$5:$A$16,0),MATCH($E$14,[5]resumen!$B$4:$H$4,0))</f>
        <v>141</v>
      </c>
      <c r="N77" s="287">
        <f>INDEX([5]resumen!$AL$5:$AQ$16,MATCH(N18,[5]resumen!$A$5:$A$16,0),MATCH($E$14,[5]resumen!$B$4:$H$4,0))</f>
        <v>134</v>
      </c>
      <c r="O77" s="287">
        <f>INDEX([5]resumen!$AL$5:$AQ$16,MATCH(O18,[5]resumen!$A$5:$A$16,0),MATCH($E$14,[5]resumen!$B$4:$H$4,0))</f>
        <v>95</v>
      </c>
      <c r="P77" s="287">
        <f>INDEX([5]resumen!$AL$5:$AQ$16,MATCH(P18,[5]resumen!$A$5:$A$16,0),MATCH($E$14,[5]resumen!$B$4:$H$4,0))</f>
        <v>93</v>
      </c>
      <c r="Q77" s="150"/>
      <c r="R77" s="275"/>
      <c r="S77" s="276"/>
      <c r="T77" s="281">
        <f>INDEX([5]resumen!$AL$5:$AQ$16,MATCH(T18,[5]resumen!$A$5:$A$16,0),MATCH($T$14,[5]resumen!$B$4:$H$4,0))</f>
        <v>67</v>
      </c>
      <c r="U77" s="281">
        <f>INDEX([5]resumen!$AL$5:$AQ$16,MATCH(U18,[5]resumen!$A$5:$A$16,0),MATCH($T$14,[5]resumen!$B$4:$H$4,0))</f>
        <v>111</v>
      </c>
      <c r="V77" s="281">
        <f>INDEX([5]resumen!$AL$5:$AQ$16,MATCH(V18,[5]resumen!$A$5:$A$16,0),MATCH($T$14,[5]resumen!$B$4:$H$4,0))</f>
        <v>83</v>
      </c>
      <c r="W77" s="281">
        <f>INDEX([5]resumen!$AL$5:$AQ$16,MATCH(W18,[5]resumen!$A$5:$A$16,0),MATCH($T$14,[5]resumen!$B$4:$H$4,0))</f>
        <v>80</v>
      </c>
      <c r="X77" s="281">
        <f>INDEX([5]resumen!$AL$5:$AQ$16,MATCH(X18,[5]resumen!$A$5:$A$16,0),MATCH($T$14,[5]resumen!$B$4:$H$4,0))</f>
        <v>94</v>
      </c>
      <c r="Y77" s="281">
        <f>INDEX([5]resumen!$AL$5:$AQ$16,MATCH(Y18,[5]resumen!$A$5:$A$16,0),MATCH($T$14,[5]resumen!$B$4:$H$4,0))</f>
        <v>82</v>
      </c>
      <c r="Z77" s="281">
        <f>INDEX([5]resumen!$AL$5:$AQ$16,MATCH(Z18,[5]resumen!$A$5:$A$16,0),MATCH($T$14,[5]resumen!$B$4:$H$4,0))</f>
        <v>60</v>
      </c>
      <c r="AA77" s="281">
        <f>INDEX([5]resumen!$AL$5:$AQ$16,MATCH(AA18,[5]resumen!$A$5:$A$16,0),MATCH($T$14,[5]resumen!$B$4:$H$4,0))</f>
        <v>93</v>
      </c>
      <c r="AB77" s="281">
        <f>INDEX([5]resumen!$AL$5:$AQ$16,MATCH(AB18,[5]resumen!$A$5:$A$16,0),MATCH($T$14,[5]resumen!$B$4:$H$4,0))</f>
        <v>87</v>
      </c>
      <c r="AC77" s="281">
        <f>INDEX([5]resumen!$AL$5:$AQ$16,MATCH(AC18,[5]resumen!$A$5:$A$16,0),MATCH($T$14,[5]resumen!$B$4:$H$4,0))</f>
        <v>0</v>
      </c>
      <c r="AD77" s="281">
        <f>INDEX([5]resumen!$AL$5:$AQ$16,MATCH(AD18,[5]resumen!$A$5:$A$16,0),MATCH($T$14,[5]resumen!$B$4:$H$4,0))</f>
        <v>0</v>
      </c>
      <c r="AE77" s="281">
        <f>INDEX([5]resumen!$AL$5:$AQ$16,MATCH(AE18,[5]resumen!$A$5:$A$16,0),MATCH($T$14,[5]resumen!$B$4:$H$4,0))</f>
        <v>0</v>
      </c>
      <c r="AF77" s="115"/>
      <c r="AG77" s="275"/>
      <c r="AH77" s="276"/>
      <c r="AI77" s="278">
        <f t="shared" si="47"/>
        <v>-30.208333333333336</v>
      </c>
      <c r="AJ77" s="279">
        <f t="shared" si="48"/>
        <v>26.136363636363647</v>
      </c>
      <c r="AK77" s="278">
        <f t="shared" si="48"/>
        <v>-38.518518518518519</v>
      </c>
      <c r="AL77" s="278">
        <f t="shared" si="48"/>
        <v>-31.034482758620683</v>
      </c>
      <c r="AM77" s="278">
        <f t="shared" si="48"/>
        <v>-12.962962962962965</v>
      </c>
      <c r="AN77" s="278">
        <f t="shared" si="49"/>
        <v>-17.171717171717169</v>
      </c>
      <c r="AO77" s="278">
        <f t="shared" si="49"/>
        <v>-41.17647058823529</v>
      </c>
      <c r="AP77" s="278">
        <f t="shared" si="49"/>
        <v>-21.84873949579832</v>
      </c>
      <c r="AQ77" s="279">
        <f t="shared" si="50"/>
        <v>-38.297872340425535</v>
      </c>
      <c r="AR77" s="279">
        <f t="shared" si="50"/>
        <v>-100</v>
      </c>
      <c r="AS77" s="279">
        <f t="shared" si="50"/>
        <v>-100</v>
      </c>
      <c r="AT77" s="279">
        <f t="shared" si="50"/>
        <v>-100</v>
      </c>
      <c r="AU77" s="195"/>
      <c r="AV77" s="201">
        <f t="shared" si="51"/>
        <v>863</v>
      </c>
      <c r="AW77" s="201">
        <f t="shared" si="52"/>
        <v>670</v>
      </c>
      <c r="AX77" s="278">
        <f t="shared" si="53"/>
        <v>-22.3638470451912</v>
      </c>
    </row>
    <row r="78" spans="3:52">
      <c r="C78" s="317" t="s">
        <v>140</v>
      </c>
      <c r="D78" s="377" t="s">
        <v>39</v>
      </c>
      <c r="E78" s="287">
        <f>INDEX([5]resumen!$AD$24:$AI$35,MATCH(E18,[5]resumen!$A$5:$A$16,0),MATCH($E$14,[5]resumen!$B$4:$H$4,0))</f>
        <v>20</v>
      </c>
      <c r="F78" s="287">
        <f>INDEX([5]resumen!$AD$24:$AI$35,MATCH(F18,[5]resumen!$A$5:$A$16,0),MATCH($E$14,[5]resumen!$B$4:$H$4,0))</f>
        <v>11</v>
      </c>
      <c r="G78" s="287">
        <f>INDEX([5]resumen!$AD$24:$AI$35,MATCH(G18,[5]resumen!$A$5:$A$16,0),MATCH($E$14,[5]resumen!$B$4:$H$4,0))</f>
        <v>22</v>
      </c>
      <c r="H78" s="287">
        <f>INDEX([5]resumen!$AD$24:$AI$35,MATCH(H18,[5]resumen!$A$5:$A$16,0),MATCH($E$14,[5]resumen!$B$4:$H$4,0))</f>
        <v>55</v>
      </c>
      <c r="I78" s="287">
        <f>INDEX([5]resumen!$AD$24:$AI$35,MATCH(I18,[5]resumen!$A$5:$A$16,0),MATCH($E$14,[5]resumen!$B$4:$H$4,0))</f>
        <v>46</v>
      </c>
      <c r="J78" s="287">
        <f>INDEX([5]resumen!$AD$24:$AI$35,MATCH(J18,[5]resumen!$A$5:$A$16,0),MATCH($E$14,[5]resumen!$B$4:$H$4,0))</f>
        <v>17</v>
      </c>
      <c r="K78" s="287">
        <f>INDEX([5]resumen!$AD$24:$AI$35,MATCH(K18,[5]resumen!$A$5:$A$16,0),MATCH($E$14,[5]resumen!$B$4:$H$4,0))</f>
        <v>50</v>
      </c>
      <c r="L78" s="287">
        <f>INDEX([5]resumen!$AD$24:$AI$35,MATCH(L18,[5]resumen!$A$5:$A$16,0),MATCH($E$14,[5]resumen!$B$4:$H$4,0))</f>
        <v>39</v>
      </c>
      <c r="M78" s="287">
        <f>INDEX([5]resumen!$AD$24:$AI$35,MATCH(M18,[5]resumen!$A$5:$A$16,0),MATCH($E$14,[5]resumen!$B$4:$H$4,0))</f>
        <v>44</v>
      </c>
      <c r="N78" s="287">
        <f>INDEX([5]resumen!$AD$24:$AI$35,MATCH(N18,[5]resumen!$A$5:$A$16,0),MATCH($E$14,[5]resumen!$B$4:$H$4,0))</f>
        <v>40</v>
      </c>
      <c r="O78" s="287">
        <f>INDEX([5]resumen!$AD$24:$AI$35,MATCH(O18,[5]resumen!$A$5:$A$16,0),MATCH($E$14,[5]resumen!$B$4:$H$4,0))</f>
        <v>23</v>
      </c>
      <c r="P78" s="287">
        <f>INDEX([5]resumen!$AD$24:$AI$35,MATCH(P18,[5]resumen!$A$5:$A$16,0),MATCH($E$14,[5]resumen!$B$4:$H$4,0))</f>
        <v>46</v>
      </c>
      <c r="Q78" s="150"/>
      <c r="R78" s="275"/>
      <c r="S78" s="276"/>
      <c r="T78" s="281">
        <f>INDEX([5]resumen!$AD$24:$AI$35,MATCH(T18,[5]resumen!$A$5:$A$16,0),MATCH($T$14,[5]resumen!$B$4:$H$4,0))</f>
        <v>28</v>
      </c>
      <c r="U78" s="281">
        <f>INDEX([5]resumen!$AD$24:$AI$35,MATCH(U18,[5]resumen!$A$5:$A$16,0),MATCH($T$14,[5]resumen!$B$4:$H$4,0))</f>
        <v>12</v>
      </c>
      <c r="V78" s="281">
        <f>INDEX([5]resumen!$AD$24:$AI$35,MATCH(V18,[5]resumen!$A$5:$A$16,0),MATCH($T$14,[5]resumen!$B$4:$H$4,0))</f>
        <v>29</v>
      </c>
      <c r="W78" s="281">
        <f>INDEX([5]resumen!$AD$24:$AI$35,MATCH(W18,[5]resumen!$A$5:$A$16,0),MATCH($T$14,[5]resumen!$B$4:$H$4,0))</f>
        <v>36</v>
      </c>
      <c r="X78" s="281">
        <f>INDEX([5]resumen!$AD$24:$AI$35,MATCH(X18,[5]resumen!$A$5:$A$16,0),MATCH($T$14,[5]resumen!$B$4:$H$4,0))</f>
        <v>29</v>
      </c>
      <c r="Y78" s="281">
        <f>INDEX([5]resumen!$AD$24:$AI$35,MATCH(Y18,[5]resumen!$A$5:$A$16,0),MATCH($T$14,[5]resumen!$B$4:$H$4,0))</f>
        <v>32</v>
      </c>
      <c r="Z78" s="281">
        <f>INDEX([5]resumen!$AD$24:$AI$35,MATCH(Z18,[5]resumen!$A$5:$A$16,0),MATCH($T$14,[5]resumen!$B$4:$H$4,0))</f>
        <v>34</v>
      </c>
      <c r="AA78" s="281">
        <f>INDEX([5]resumen!$AD$24:$AI$35,MATCH(AA18,[5]resumen!$A$5:$A$16,0),MATCH($T$14,[5]resumen!$B$4:$H$4,0))</f>
        <v>23</v>
      </c>
      <c r="AB78" s="281">
        <f>INDEX([5]resumen!$AD$24:$AI$35,MATCH(AB18,[5]resumen!$A$5:$A$16,0),MATCH($T$14,[5]resumen!$B$4:$H$4,0))</f>
        <v>29</v>
      </c>
      <c r="AC78" s="281">
        <f>INDEX([5]resumen!$AD$24:$AI$35,MATCH(AC18,[5]resumen!$A$5:$A$16,0),MATCH($T$14,[5]resumen!$B$4:$H$4,0))</f>
        <v>0</v>
      </c>
      <c r="AD78" s="281">
        <f>INDEX([5]resumen!$AD$24:$AI$35,MATCH(AD18,[5]resumen!$A$5:$A$16,0),MATCH($T$14,[5]resumen!$B$4:$H$4,0))</f>
        <v>0</v>
      </c>
      <c r="AE78" s="281">
        <f>INDEX([5]resumen!$AD$24:$AI$35,MATCH(AE18,[5]resumen!$A$5:$A$16,0),MATCH($T$14,[5]resumen!$B$4:$H$4,0))</f>
        <v>0</v>
      </c>
      <c r="AF78" s="115"/>
      <c r="AG78" s="275"/>
      <c r="AH78" s="276"/>
      <c r="AI78" s="278">
        <f t="shared" si="47"/>
        <v>39.999999999999993</v>
      </c>
      <c r="AJ78" s="279">
        <f t="shared" si="48"/>
        <v>9.0909090909090828</v>
      </c>
      <c r="AK78" s="278">
        <f t="shared" si="48"/>
        <v>31.818181818181813</v>
      </c>
      <c r="AL78" s="278">
        <f t="shared" si="48"/>
        <v>-34.545454545454547</v>
      </c>
      <c r="AM78" s="278">
        <f t="shared" si="48"/>
        <v>-36.95652173913043</v>
      </c>
      <c r="AN78" s="278">
        <f t="shared" si="49"/>
        <v>88.235294117647058</v>
      </c>
      <c r="AO78" s="278">
        <f t="shared" si="49"/>
        <v>-31.999999999999996</v>
      </c>
      <c r="AP78" s="278">
        <f t="shared" si="49"/>
        <v>-41.025641025641022</v>
      </c>
      <c r="AQ78" s="279">
        <f t="shared" si="50"/>
        <v>-34.090909090909093</v>
      </c>
      <c r="AR78" s="279">
        <f t="shared" si="50"/>
        <v>-100</v>
      </c>
      <c r="AS78" s="279">
        <f t="shared" si="50"/>
        <v>-100</v>
      </c>
      <c r="AT78" s="279">
        <f t="shared" si="50"/>
        <v>-100</v>
      </c>
      <c r="AU78" s="195"/>
      <c r="AV78" s="201">
        <f t="shared" si="51"/>
        <v>260</v>
      </c>
      <c r="AW78" s="201">
        <f t="shared" si="52"/>
        <v>223</v>
      </c>
      <c r="AX78" s="278">
        <f t="shared" si="53"/>
        <v>-14.230769230769235</v>
      </c>
    </row>
    <row r="79" spans="3:52">
      <c r="C79" s="272" t="s">
        <v>40</v>
      </c>
      <c r="D79" s="377" t="s">
        <v>1</v>
      </c>
      <c r="E79" s="273">
        <f>INDEX([6]resumen!$B$5:$H$16,MATCH(E18,[6]resumen!$A$5:$A$16,0),MATCH($E$14,[6]resumen!$B$4:$H$4))</f>
        <v>79.299213000000009</v>
      </c>
      <c r="F79" s="273">
        <f>INDEX([6]resumen!$B$5:$H$16,MATCH(F18,[6]resumen!$A$5:$A$16,0),MATCH($E$14,[6]resumen!$B$4:$H$4))</f>
        <v>58.795226999999997</v>
      </c>
      <c r="G79" s="273">
        <f>INDEX([6]resumen!$B$5:$H$16,MATCH(G18,[6]resumen!$A$5:$A$16,0),MATCH($E$14,[6]resumen!$B$4:$H$4))</f>
        <v>57.963963999999997</v>
      </c>
      <c r="H79" s="273">
        <f>INDEX([6]resumen!$B$5:$H$16,MATCH(H18,[6]resumen!$A$5:$A$16,0),MATCH($E$14,[6]resumen!$B$4:$H$4))</f>
        <v>63.138718999999995</v>
      </c>
      <c r="I79" s="273">
        <f>INDEX([6]resumen!$B$5:$H$16,MATCH(I18,[6]resumen!$A$5:$A$16,0),MATCH($E$14,[6]resumen!$B$4:$H$4))</f>
        <v>61.444696</v>
      </c>
      <c r="J79" s="273">
        <f>INDEX([6]resumen!$B$5:$H$16,MATCH(J18,[6]resumen!$A$5:$A$16,0),MATCH($E$14,[6]resumen!$B$4:$H$4))</f>
        <v>57.586241000000001</v>
      </c>
      <c r="K79" s="273">
        <f>INDEX([6]resumen!$B$5:$H$16,MATCH(K18,[6]resumen!$A$5:$A$16,0),MATCH($E$14,[6]resumen!$B$4:$H$4))</f>
        <v>63.505517999999995</v>
      </c>
      <c r="L79" s="273">
        <f>INDEX([6]resumen!$B$5:$H$16,MATCH(L18,[6]resumen!$A$5:$A$16,0),MATCH($E$14,[6]resumen!$B$4:$H$4))</f>
        <v>60.437514999999998</v>
      </c>
      <c r="M79" s="273">
        <f>INDEX([6]resumen!$B$5:$H$16,MATCH(M18,[6]resumen!$A$5:$A$16,0),MATCH($E$14,[6]resumen!$B$4:$H$4))</f>
        <v>61.772400000000005</v>
      </c>
      <c r="N79" s="273">
        <f>INDEX([6]resumen!$B$5:$H$16,MATCH(N18,[6]resumen!$A$5:$A$16,0),MATCH($E$14,[6]resumen!$B$4:$H$4))</f>
        <v>64.843692000000004</v>
      </c>
      <c r="O79" s="273">
        <f>INDEX([6]resumen!$B$5:$H$16,MATCH(O18,[6]resumen!$A$5:$A$16,0),MATCH($E$14,[6]resumen!$B$4:$H$4))</f>
        <v>63.942991999999997</v>
      </c>
      <c r="P79" s="273">
        <f>INDEX([6]resumen!$B$5:$H$16,MATCH(P18,[6]resumen!$A$5:$A$16,0),MATCH($E$14,[6]resumen!$B$4:$H$4))</f>
        <v>104.88544517000001</v>
      </c>
      <c r="Q79" s="150"/>
      <c r="R79" s="275"/>
      <c r="S79" s="276"/>
      <c r="T79" s="274">
        <f>INDEX([6]resumen!$B$5:$H$16,MATCH(T18,[6]resumen!$A$5:$A$16,0),MATCH($T$14,[6]resumen!$B$4:$H$4))</f>
        <v>104.066625</v>
      </c>
      <c r="U79" s="274">
        <f>INDEX([6]resumen!$B$5:$H$16,MATCH(U18,[6]resumen!$A$5:$A$16,0),MATCH($T$14,[6]resumen!$B$4:$H$4))</f>
        <v>66.863772699999998</v>
      </c>
      <c r="V79" s="274">
        <f>INDEX([6]resumen!$B$5:$H$16,MATCH(V18,[6]resumen!$A$5:$A$16,0),MATCH($T$14,[6]resumen!$B$4:$H$4))</f>
        <v>66.607738549999993</v>
      </c>
      <c r="W79" s="274">
        <f>INDEX([6]resumen!$B$5:$H$16,MATCH(W18,[6]resumen!$A$5:$A$16,0),MATCH($T$14,[6]resumen!$B$4:$H$4))</f>
        <v>72.512290969999995</v>
      </c>
      <c r="X79" s="274">
        <f>INDEX([6]resumen!$B$5:$H$16,MATCH(X18,[6]resumen!$A$5:$A$16,0),MATCH($T$14,[6]resumen!$B$4:$H$4))</f>
        <v>70.802412289999992</v>
      </c>
      <c r="Y79" s="274">
        <f>INDEX([6]resumen!$B$5:$H$16,MATCH(Y18,[6]resumen!$A$5:$A$16,0),MATCH($T$14,[6]resumen!$B$4:$H$4))</f>
        <v>72.578986700000002</v>
      </c>
      <c r="Z79" s="274">
        <f>INDEX([6]resumen!$B$5:$H$16,MATCH(Z18,[6]resumen!$A$5:$A$16,0),MATCH($T$14,[6]resumen!$B$4:$H$4))</f>
        <v>74.793934489999998</v>
      </c>
      <c r="AA79" s="274">
        <f>INDEX([6]resumen!$B$5:$H$16,MATCH(AA18,[6]resumen!$A$5:$A$16,0),MATCH($T$14,[6]resumen!$B$4:$H$4))</f>
        <v>68.7137156</v>
      </c>
      <c r="AB79" s="274">
        <f>INDEX([6]resumen!$B$5:$H$16,MATCH(AB18,[6]resumen!$A$5:$A$16,0),MATCH($T$14,[6]resumen!$B$4:$H$4))</f>
        <v>0</v>
      </c>
      <c r="AC79" s="274">
        <f>INDEX([6]resumen!$B$5:$H$16,MATCH(AC18,[6]resumen!$A$5:$A$16,0),MATCH($T$14,[6]resumen!$B$4:$H$4))</f>
        <v>0</v>
      </c>
      <c r="AD79" s="274">
        <f>INDEX([6]resumen!$B$5:$H$16,MATCH(AD18,[6]resumen!$A$5:$A$16,0),MATCH($T$14,[6]resumen!$B$4:$H$4))</f>
        <v>0</v>
      </c>
      <c r="AE79" s="274">
        <f>INDEX([6]resumen!$B$5:$H$16,MATCH(AE18,[6]resumen!$A$5:$A$16,0),MATCH($T$14,[6]resumen!$B$4:$H$4))</f>
        <v>0</v>
      </c>
      <c r="AF79" s="115"/>
      <c r="AG79" s="275"/>
      <c r="AH79" s="276"/>
      <c r="AI79" s="278">
        <f t="shared" si="47"/>
        <v>31.232859776300657</v>
      </c>
      <c r="AJ79" s="279">
        <f t="shared" si="48"/>
        <v>13.723130450708187</v>
      </c>
      <c r="AK79" s="278">
        <f t="shared" si="48"/>
        <v>14.912324750598493</v>
      </c>
      <c r="AL79" s="278">
        <f t="shared" si="48"/>
        <v>14.845996432078401</v>
      </c>
      <c r="AM79" s="278">
        <f t="shared" si="48"/>
        <v>15.229493998961274</v>
      </c>
      <c r="AN79" s="278">
        <f t="shared" si="49"/>
        <v>26.035291485686663</v>
      </c>
      <c r="AO79" s="278">
        <f t="shared" si="49"/>
        <v>17.775489194498029</v>
      </c>
      <c r="AP79" s="278">
        <f t="shared" si="49"/>
        <v>13.693813519632636</v>
      </c>
      <c r="AQ79" s="279">
        <f t="shared" si="50"/>
        <v>-100</v>
      </c>
      <c r="AR79" s="279">
        <f t="shared" si="50"/>
        <v>-100</v>
      </c>
      <c r="AS79" s="279">
        <f t="shared" si="50"/>
        <v>-100</v>
      </c>
      <c r="AT79" s="279">
        <f t="shared" si="50"/>
        <v>-100</v>
      </c>
      <c r="AU79" s="195"/>
      <c r="AV79" s="201">
        <f t="shared" si="51"/>
        <v>502.17109300000004</v>
      </c>
      <c r="AW79" s="201">
        <f t="shared" si="52"/>
        <v>596.93947630000002</v>
      </c>
      <c r="AX79" s="278">
        <f t="shared" si="53"/>
        <v>18.871732089126848</v>
      </c>
    </row>
    <row r="80" spans="3:52" ht="11.25" customHeight="1">
      <c r="C80" s="196"/>
      <c r="D80" s="196"/>
      <c r="E80" s="196"/>
      <c r="F80" s="196"/>
      <c r="G80" s="196"/>
      <c r="H80" s="196"/>
      <c r="I80" s="197"/>
      <c r="J80" s="197"/>
      <c r="K80" s="197"/>
      <c r="L80" s="197"/>
      <c r="M80" s="197"/>
      <c r="N80" s="197"/>
      <c r="O80" s="189"/>
      <c r="P80" s="189"/>
      <c r="Q80" s="150"/>
      <c r="R80" s="189"/>
      <c r="S80" s="189"/>
      <c r="T80" s="245"/>
      <c r="U80" s="245"/>
      <c r="V80" s="245"/>
      <c r="W80" s="245"/>
      <c r="X80" s="193"/>
      <c r="Y80" s="189"/>
      <c r="Z80" s="189"/>
      <c r="AA80" s="189"/>
      <c r="AB80" s="189"/>
      <c r="AC80" s="189"/>
      <c r="AD80" s="189"/>
      <c r="AE80" s="189"/>
      <c r="AF80" s="115"/>
      <c r="AG80" s="189"/>
      <c r="AH80" s="189"/>
      <c r="AI80" s="194"/>
      <c r="AJ80" s="194"/>
      <c r="AK80" s="194"/>
      <c r="AL80" s="194"/>
      <c r="AM80" s="194"/>
      <c r="AN80" s="194"/>
      <c r="AO80" s="194"/>
      <c r="AP80" s="194"/>
      <c r="AQ80" s="182"/>
      <c r="AR80" s="182"/>
      <c r="AS80" s="182"/>
      <c r="AT80" s="182"/>
      <c r="AU80" s="195"/>
      <c r="AV80" s="193"/>
      <c r="AW80" s="193"/>
      <c r="AX80" s="200"/>
    </row>
    <row r="81" spans="3:52" s="172" customFormat="1">
      <c r="C81" s="183" t="s">
        <v>41</v>
      </c>
      <c r="D81" s="174"/>
      <c r="E81" s="174"/>
      <c r="F81" s="174"/>
      <c r="G81" s="174"/>
      <c r="H81" s="174"/>
      <c r="I81" s="175"/>
      <c r="J81" s="175"/>
      <c r="K81" s="175"/>
      <c r="L81" s="175"/>
      <c r="M81" s="175"/>
      <c r="N81" s="175"/>
      <c r="O81" s="176"/>
      <c r="P81" s="176"/>
      <c r="Q81" s="150"/>
      <c r="R81" s="176"/>
      <c r="S81" s="176"/>
      <c r="T81" s="243"/>
      <c r="U81" s="243"/>
      <c r="V81" s="243"/>
      <c r="W81" s="243"/>
      <c r="X81" s="177"/>
      <c r="Y81" s="176"/>
      <c r="Z81" s="176"/>
      <c r="AA81" s="176"/>
      <c r="AB81" s="176"/>
      <c r="AC81" s="176"/>
      <c r="AD81" s="176"/>
      <c r="AE81" s="176"/>
      <c r="AF81" s="115"/>
      <c r="AG81" s="176"/>
      <c r="AH81" s="176"/>
      <c r="AI81" s="178"/>
      <c r="AJ81" s="178"/>
      <c r="AK81" s="178"/>
      <c r="AL81" s="178"/>
      <c r="AM81" s="178"/>
      <c r="AN81" s="178"/>
      <c r="AO81" s="178"/>
      <c r="AP81" s="178"/>
      <c r="AQ81" s="181"/>
      <c r="AR81" s="181"/>
      <c r="AS81" s="181"/>
      <c r="AT81" s="181"/>
      <c r="AU81" s="195"/>
      <c r="AV81" s="438" t="s">
        <v>276</v>
      </c>
      <c r="AW81" s="439"/>
      <c r="AX81" s="292" t="s">
        <v>0</v>
      </c>
      <c r="AZ81" s="173"/>
    </row>
    <row r="82" spans="3:52" ht="15.75" customHeight="1">
      <c r="C82" s="305" t="s">
        <v>274</v>
      </c>
      <c r="D82" s="376" t="s">
        <v>42</v>
      </c>
      <c r="E82" s="295">
        <f>INDEX([7]resumen!$B$5:$H$16,MATCH(E18,[7]resumen!$A$5:$A$16,0),MATCH($E$14,[7]resumen!$B$4:$G$4,0))</f>
        <v>90082.770999999993</v>
      </c>
      <c r="F82" s="295">
        <f>INDEX([7]resumen!$B$5:$H$16,MATCH(F18,[7]resumen!$A$5:$A$16,0),MATCH($E$14,[7]resumen!$B$4:$G$4,0))</f>
        <v>79031.244000000006</v>
      </c>
      <c r="G82" s="295">
        <f>INDEX([7]resumen!$B$5:$H$16,MATCH(G18,[7]resumen!$A$5:$A$16,0),MATCH($E$14,[7]resumen!$B$4:$G$4,0))</f>
        <v>93134.546000000002</v>
      </c>
      <c r="H82" s="295">
        <f>INDEX([7]resumen!$B$5:$H$16,MATCH(H18,[7]resumen!$A$5:$A$16,0),MATCH($E$14,[7]resumen!$B$4:$G$4,0))</f>
        <v>92881.801000000007</v>
      </c>
      <c r="I82" s="295">
        <f>INDEX([7]resumen!$B$5:$H$16,MATCH(I18,[7]resumen!$A$5:$A$16,0),MATCH($E$14,[7]resumen!$B$4:$G$4,0))</f>
        <v>89763.222999999998</v>
      </c>
      <c r="J82" s="295">
        <f>INDEX([7]resumen!$B$5:$H$16,MATCH(J18,[7]resumen!$A$5:$A$16,0),MATCH($E$14,[7]resumen!$B$4:$G$4,0))</f>
        <v>86841.615999999995</v>
      </c>
      <c r="K82" s="295">
        <f>INDEX([7]resumen!$B$5:$H$16,MATCH(K18,[7]resumen!$A$5:$A$16,0),MATCH($E$14,[7]resumen!$B$4:$G$4,0))</f>
        <v>89885.445999999996</v>
      </c>
      <c r="L82" s="295">
        <f>INDEX([7]resumen!$B$5:$H$16,MATCH(L18,[7]resumen!$A$5:$A$16,0),MATCH($E$14,[7]resumen!$B$4:$G$4,0))</f>
        <v>87777.482000000004</v>
      </c>
      <c r="M82" s="295">
        <f>INDEX([7]resumen!$B$5:$H$16,MATCH(M18,[7]resumen!$A$5:$A$16,0),MATCH($E$14,[7]resumen!$B$4:$G$4,0))</f>
        <v>87499.452999999994</v>
      </c>
      <c r="N82" s="295">
        <f>INDEX([7]resumen!$B$5:$H$16,MATCH(N18,[7]resumen!$A$5:$A$16,0),MATCH($E$14,[7]resumen!$B$4:$G$4,0))</f>
        <v>93535.19</v>
      </c>
      <c r="O82" s="295">
        <f>INDEX([7]resumen!$B$5:$H$16,MATCH(O18,[7]resumen!$A$5:$A$16,0),MATCH($E$14,[7]resumen!$B$4:$G$4,0))</f>
        <v>88383.514999999999</v>
      </c>
      <c r="P82" s="295">
        <f>INDEX([7]resumen!$B$5:$H$16,MATCH(P18,[7]resumen!$A$5:$A$16,0),MATCH($E$14,[7]resumen!$B$4:$G$4,0))</f>
        <v>105420.34</v>
      </c>
      <c r="Q82" s="150"/>
      <c r="R82" s="296"/>
      <c r="S82" s="308"/>
      <c r="T82" s="295">
        <f>INDEX([7]resumen!$B$5:$H$16,MATCH(T18,[7]resumen!$A$5:$A$16,0),MATCH($T$14,[7]resumen!$B$4:$G$4,0))</f>
        <v>91996.702000000005</v>
      </c>
      <c r="U82" s="295">
        <f>INDEX([7]resumen!$B$5:$H$16,MATCH(U18,[7]resumen!$A$5:$A$16,0),MATCH($T$14,[7]resumen!$B$4:$G$4,0))</f>
        <v>91161.396000000008</v>
      </c>
      <c r="V82" s="295">
        <f>INDEX([7]resumen!$B$5:$H$16,MATCH(V18,[7]resumen!$A$5:$A$16,0),MATCH($T$14,[7]resumen!$B$4:$G$4,0))</f>
        <v>103882.36500000001</v>
      </c>
      <c r="W82" s="295">
        <f>INDEX([7]resumen!$B$5:$H$16,MATCH(W18,[7]resumen!$A$5:$A$16,0),MATCH($T$14,[7]resumen!$B$4:$G$4,0))</f>
        <v>100827.064</v>
      </c>
      <c r="X82" s="295">
        <f>INDEX([7]resumen!$B$5:$H$16,MATCH(X18,[7]resumen!$A$5:$A$16,0),MATCH($T$14,[7]resumen!$B$4:$G$4,0))</f>
        <v>95549.722999999998</v>
      </c>
      <c r="Y82" s="295">
        <f>INDEX([7]resumen!$B$5:$H$16,MATCH(Y18,[7]resumen!$A$5:$A$16,0),MATCH($T$14,[7]resumen!$B$4:$G$4,0))</f>
        <v>98835.766000000003</v>
      </c>
      <c r="Z82" s="295">
        <f>INDEX([7]resumen!$B$5:$H$16,MATCH(Z18,[7]resumen!$A$5:$A$16,0),MATCH($T$14,[7]resumen!$B$4:$G$4,0))</f>
        <v>103203.91636999999</v>
      </c>
      <c r="AA82" s="295">
        <f>INDEX([7]resumen!$B$5:$H$16,MATCH(AA18,[7]resumen!$A$5:$A$16,0),MATCH($T$14,[7]resumen!$B$4:$G$4,0))</f>
        <v>106069.101</v>
      </c>
      <c r="AB82" s="295">
        <f>INDEX([7]resumen!$B$5:$H$16,MATCH(AB18,[7]resumen!$A$5:$A$16,0),MATCH($T$14,[7]resumen!$B$4:$G$4,0))</f>
        <v>0</v>
      </c>
      <c r="AC82" s="295">
        <f>INDEX([7]resumen!$B$5:$H$16,MATCH(AC18,[7]resumen!$A$5:$A$16,0),MATCH($T$14,[7]resumen!$B$4:$G$4,0))</f>
        <v>0</v>
      </c>
      <c r="AD82" s="295">
        <f>INDEX([7]resumen!$B$5:$H$16,MATCH(AD18,[7]resumen!$A$5:$A$16,0),MATCH($T$14,[7]resumen!$B$4:$G$4,0))</f>
        <v>0</v>
      </c>
      <c r="AE82" s="295">
        <f>INDEX([7]resumen!$B$5:$H$16,MATCH(AE18,[7]resumen!$A$5:$A$16,0),MATCH($T$14,[7]resumen!$B$4:$G$4,0))</f>
        <v>0</v>
      </c>
      <c r="AF82" s="115"/>
      <c r="AG82" s="296"/>
      <c r="AH82" s="308"/>
      <c r="AI82" s="391">
        <f t="shared" ref="AI82:AP89" si="54">IFERROR(((T82/E82)-1)*100,"ND")</f>
        <v>2.1246360194670411</v>
      </c>
      <c r="AJ82" s="391">
        <f t="shared" si="54"/>
        <v>15.348552529427483</v>
      </c>
      <c r="AK82" s="391">
        <f t="shared" si="54"/>
        <v>11.540099202287401</v>
      </c>
      <c r="AL82" s="391">
        <f t="shared" si="54"/>
        <v>8.5541655248480666</v>
      </c>
      <c r="AM82" s="391">
        <f t="shared" si="54"/>
        <v>6.4464040022270686</v>
      </c>
      <c r="AN82" s="391">
        <f t="shared" si="54"/>
        <v>13.811523267830484</v>
      </c>
      <c r="AO82" s="391">
        <f t="shared" si="54"/>
        <v>14.817160021656894</v>
      </c>
      <c r="AP82" s="391">
        <f t="shared" si="54"/>
        <v>20.838623509387055</v>
      </c>
      <c r="AQ82" s="309">
        <f t="shared" ref="AQ82:AT89" si="55">IFERROR(((AB82/M82)-1)*100,"NA")</f>
        <v>-100</v>
      </c>
      <c r="AR82" s="309">
        <f t="shared" si="55"/>
        <v>-100</v>
      </c>
      <c r="AS82" s="309">
        <f t="shared" si="55"/>
        <v>-100</v>
      </c>
      <c r="AT82" s="309">
        <f t="shared" si="55"/>
        <v>-100</v>
      </c>
      <c r="AU82" s="195"/>
      <c r="AV82" s="201">
        <f t="shared" ref="AV82:AV89" si="56">SUM(E82:L82)</f>
        <v>709398.12899999996</v>
      </c>
      <c r="AW82" s="201">
        <f t="shared" ref="AW82:AW89" si="57">SUM(T82:AA82)</f>
        <v>791526.03337000008</v>
      </c>
      <c r="AX82" s="297">
        <f>IFERROR(((AW82/AV82)-1)*100,"ND")</f>
        <v>11.577124468282896</v>
      </c>
    </row>
    <row r="83" spans="3:52" ht="15.75" customHeight="1">
      <c r="C83" s="305" t="s">
        <v>275</v>
      </c>
      <c r="D83" s="377" t="s">
        <v>42</v>
      </c>
      <c r="E83" s="295">
        <f>SUM(E84:E85)</f>
        <v>23403.460999999999</v>
      </c>
      <c r="F83" s="295">
        <f t="shared" ref="F83:P83" si="58">SUM(F84:F85)</f>
        <v>21478.54</v>
      </c>
      <c r="G83" s="295">
        <f t="shared" si="58"/>
        <v>23911.692999999999</v>
      </c>
      <c r="H83" s="295">
        <f t="shared" si="58"/>
        <v>24199.722000000002</v>
      </c>
      <c r="I83" s="295">
        <f t="shared" si="58"/>
        <v>23125.885000000002</v>
      </c>
      <c r="J83" s="295">
        <f t="shared" si="58"/>
        <v>23373.017</v>
      </c>
      <c r="K83" s="295">
        <f t="shared" si="58"/>
        <v>24275.565999999999</v>
      </c>
      <c r="L83" s="295">
        <f t="shared" si="58"/>
        <v>24383.802000000003</v>
      </c>
      <c r="M83" s="295">
        <f t="shared" si="58"/>
        <v>24212.832000000002</v>
      </c>
      <c r="N83" s="295">
        <f t="shared" si="58"/>
        <v>25669.82</v>
      </c>
      <c r="O83" s="295">
        <f t="shared" si="58"/>
        <v>22833.364000000001</v>
      </c>
      <c r="P83" s="295">
        <f t="shared" si="58"/>
        <v>27361.921000000002</v>
      </c>
      <c r="Q83" s="150"/>
      <c r="R83" s="296"/>
      <c r="S83" s="308"/>
      <c r="T83" s="295">
        <f t="shared" ref="T83:AE83" si="59">SUM(T84:T85)</f>
        <v>26078.044000000002</v>
      </c>
      <c r="U83" s="295">
        <f t="shared" si="59"/>
        <v>24654.421000000002</v>
      </c>
      <c r="V83" s="295">
        <f t="shared" si="59"/>
        <v>28513.029000000002</v>
      </c>
      <c r="W83" s="295">
        <f t="shared" si="59"/>
        <v>27375.402999999998</v>
      </c>
      <c r="X83" s="295">
        <f t="shared" si="59"/>
        <v>28131.121999999999</v>
      </c>
      <c r="Y83" s="295">
        <f t="shared" si="59"/>
        <v>26950.432000000001</v>
      </c>
      <c r="Z83" s="295">
        <f t="shared" si="59"/>
        <v>27418.870999999999</v>
      </c>
      <c r="AA83" s="295">
        <f t="shared" si="59"/>
        <v>27660.616999999998</v>
      </c>
      <c r="AB83" s="295">
        <f t="shared" si="59"/>
        <v>0</v>
      </c>
      <c r="AC83" s="295">
        <f t="shared" si="59"/>
        <v>0</v>
      </c>
      <c r="AD83" s="295">
        <f t="shared" si="59"/>
        <v>0</v>
      </c>
      <c r="AE83" s="295">
        <f t="shared" si="59"/>
        <v>0</v>
      </c>
      <c r="AF83" s="115"/>
      <c r="AG83" s="296"/>
      <c r="AH83" s="308"/>
      <c r="AI83" s="297">
        <f t="shared" si="54"/>
        <v>11.428151588348424</v>
      </c>
      <c r="AJ83" s="297">
        <f t="shared" si="54"/>
        <v>14.786298323815306</v>
      </c>
      <c r="AK83" s="297">
        <f t="shared" si="54"/>
        <v>19.243037287238529</v>
      </c>
      <c r="AL83" s="297">
        <f t="shared" si="54"/>
        <v>13.122799509845585</v>
      </c>
      <c r="AM83" s="297">
        <f t="shared" si="54"/>
        <v>21.643439807817067</v>
      </c>
      <c r="AN83" s="297">
        <f t="shared" si="54"/>
        <v>15.305747649094691</v>
      </c>
      <c r="AO83" s="297">
        <f t="shared" si="54"/>
        <v>12.948431356863122</v>
      </c>
      <c r="AP83" s="297">
        <f t="shared" si="54"/>
        <v>13.438490847325602</v>
      </c>
      <c r="AQ83" s="309"/>
      <c r="AR83" s="309"/>
      <c r="AS83" s="309"/>
      <c r="AT83" s="309"/>
      <c r="AU83" s="195"/>
      <c r="AV83" s="201">
        <f t="shared" si="56"/>
        <v>188151.68599999999</v>
      </c>
      <c r="AW83" s="201">
        <f t="shared" si="57"/>
        <v>216781.93899999998</v>
      </c>
      <c r="AX83" s="297">
        <f>IFERROR(((AW83/AV83)-1)*100,"ND")</f>
        <v>15.216580626335707</v>
      </c>
    </row>
    <row r="84" spans="3:52">
      <c r="C84" s="272" t="s">
        <v>90</v>
      </c>
      <c r="D84" s="377" t="s">
        <v>42</v>
      </c>
      <c r="E84" s="287">
        <f>INDEX([7]resumen!$U$5:$AA$16,MATCH(E18,[7]resumen!$A$5:$A$16,0),MATCH($E$14,[7]resumen!$B$4:$H$4,0))</f>
        <v>11395.107</v>
      </c>
      <c r="F84" s="287">
        <f>INDEX([7]resumen!$U$5:$AA$16,MATCH(F18,[7]resumen!$A$5:$A$16,0),MATCH($E$14,[7]resumen!$B$4:$H$4,0))</f>
        <v>10521.328</v>
      </c>
      <c r="G84" s="287">
        <f>INDEX([7]resumen!$U$5:$AA$16,MATCH(G18,[7]resumen!$A$5:$A$16,0),MATCH($E$14,[7]resumen!$B$4:$H$4,0))</f>
        <v>12086.34</v>
      </c>
      <c r="H84" s="287">
        <f>INDEX([7]resumen!$U$5:$AA$16,MATCH(H18,[7]resumen!$A$5:$A$16,0),MATCH($E$14,[7]resumen!$B$4:$H$4,0))</f>
        <v>12161.829</v>
      </c>
      <c r="I84" s="287">
        <f>INDEX([7]resumen!$U$5:$AA$16,MATCH(I18,[7]resumen!$A$5:$A$16,0),MATCH($E$14,[7]resumen!$B$4:$H$4,0))</f>
        <v>11425.175999999999</v>
      </c>
      <c r="J84" s="287">
        <f>INDEX([7]resumen!$U$5:$AA$16,MATCH(J18,[7]resumen!$A$5:$A$16,0),MATCH($E$14,[7]resumen!$B$4:$H$4,0))</f>
        <v>11716.234</v>
      </c>
      <c r="K84" s="287">
        <f>INDEX([7]resumen!$U$5:$AA$16,MATCH(K18,[7]resumen!$A$5:$A$16,0),MATCH($E$14,[7]resumen!$B$4:$H$4,0))</f>
        <v>12321.95</v>
      </c>
      <c r="L84" s="287">
        <f>INDEX([7]resumen!$U$5:$AA$16,MATCH(L18,[7]resumen!$A$5:$A$16,0),MATCH($E$14,[7]resumen!$B$4:$H$4,0))</f>
        <v>12277.298000000001</v>
      </c>
      <c r="M84" s="287">
        <f>INDEX([7]resumen!$U$5:$AA$16,MATCH(M18,[7]resumen!$A$5:$A$16,0),MATCH($E$14,[7]resumen!$B$4:$H$4,0))</f>
        <v>12145.684999999999</v>
      </c>
      <c r="N84" s="287">
        <f>INDEX([7]resumen!$U$5:$AA$16,MATCH(N18,[7]resumen!$A$5:$A$16,0),MATCH($E$14,[7]resumen!$B$4:$H$4,0))</f>
        <v>12600.954</v>
      </c>
      <c r="O84" s="287">
        <f>INDEX([7]resumen!$U$5:$AA$16,MATCH(O18,[7]resumen!$A$5:$A$16,0),MATCH($E$14,[7]resumen!$B$4:$H$4,0))</f>
        <v>11084.29</v>
      </c>
      <c r="P84" s="287">
        <f>INDEX([7]resumen!$U$5:$AA$16,MATCH(P18,[7]resumen!$A$5:$A$16,0),MATCH($E$14,[7]resumen!$B$4:$H$4,0))</f>
        <v>13122.483</v>
      </c>
      <c r="Q84" s="150"/>
      <c r="R84" s="275"/>
      <c r="S84" s="276"/>
      <c r="T84" s="287">
        <f>INDEX([7]resumen!$U$5:$AA$16,MATCH(T18,[7]resumen!$A$5:$A$16,0),MATCH($T$14,[7]resumen!$B$4:$H$4,0))</f>
        <v>10921.574000000001</v>
      </c>
      <c r="U84" s="287">
        <f>INDEX([7]resumen!$U$5:$AA$16,MATCH(U18,[7]resumen!$A$5:$A$16,0),MATCH($T$14,[7]resumen!$B$4:$H$4,0))</f>
        <v>10288.431</v>
      </c>
      <c r="V84" s="287">
        <f>INDEX([7]resumen!$U$5:$AA$16,MATCH(V18,[7]resumen!$A$5:$A$16,0),MATCH($T$14,[7]resumen!$B$4:$H$4,0))</f>
        <v>11714.333000000001</v>
      </c>
      <c r="W84" s="287">
        <f>INDEX([7]resumen!$U$5:$AA$16,MATCH(W18,[7]resumen!$A$5:$A$16,0),MATCH($T$14,[7]resumen!$B$4:$H$4,0))</f>
        <v>11162.914000000001</v>
      </c>
      <c r="X84" s="287">
        <f>INDEX([7]resumen!$U$5:$AA$16,MATCH(X18,[7]resumen!$A$5:$A$16,0),MATCH($T$14,[7]resumen!$B$4:$H$4,0))</f>
        <v>11359.138999999999</v>
      </c>
      <c r="Y84" s="287">
        <f>INDEX([7]resumen!$U$5:$AA$16,MATCH(Y18,[7]resumen!$A$5:$A$16,0),MATCH($T$14,[7]resumen!$B$4:$H$4,0))</f>
        <v>10811.907999999999</v>
      </c>
      <c r="Z84" s="287">
        <f>INDEX([7]resumen!$U$5:$AA$16,MATCH(Z18,[7]resumen!$A$5:$A$16,0),MATCH($T$14,[7]resumen!$B$4:$H$4,0))</f>
        <v>10847.798000000001</v>
      </c>
      <c r="AA84" s="287">
        <f>INDEX([7]resumen!$U$5:$AA$16,MATCH(AA18,[7]resumen!$A$5:$A$16,0),MATCH($T$14,[7]resumen!$B$4:$H$4,0))</f>
        <v>10807.347</v>
      </c>
      <c r="AB84" s="287">
        <f>INDEX([7]resumen!$U$5:$AA$16,MATCH(AB18,[7]resumen!$A$5:$A$16,0),MATCH($T$14,[7]resumen!$B$4:$H$4,0))</f>
        <v>0</v>
      </c>
      <c r="AC84" s="287">
        <f>INDEX([7]resumen!$U$5:$AA$16,MATCH(AC18,[7]resumen!$A$5:$A$16,0),MATCH($T$14,[7]resumen!$B$4:$H$4,0))</f>
        <v>0</v>
      </c>
      <c r="AD84" s="287">
        <f>INDEX([7]resumen!$U$5:$AA$16,MATCH(AD18,[7]resumen!$A$5:$A$16,0),MATCH($T$14,[7]resumen!$B$4:$H$4,0))</f>
        <v>0</v>
      </c>
      <c r="AE84" s="287">
        <f>INDEX([7]resumen!$U$5:$AA$16,MATCH(AE18,[7]resumen!$A$5:$A$16,0),MATCH($T$14,[7]resumen!$B$4:$H$4,0))</f>
        <v>0</v>
      </c>
      <c r="AF84" s="115"/>
      <c r="AG84" s="275"/>
      <c r="AH84" s="276"/>
      <c r="AI84" s="278">
        <f t="shared" si="54"/>
        <v>-4.1555818650934935</v>
      </c>
      <c r="AJ84" s="278">
        <f t="shared" si="54"/>
        <v>-2.2135703781879901</v>
      </c>
      <c r="AK84" s="278">
        <f t="shared" si="54"/>
        <v>-3.0779127510892401</v>
      </c>
      <c r="AL84" s="278">
        <f t="shared" si="54"/>
        <v>-8.2135261069695922</v>
      </c>
      <c r="AM84" s="278">
        <f t="shared" si="54"/>
        <v>-0.57799547245487304</v>
      </c>
      <c r="AN84" s="278">
        <f t="shared" si="54"/>
        <v>-7.7185723671958195</v>
      </c>
      <c r="AO84" s="278">
        <f t="shared" si="54"/>
        <v>-11.963625887136375</v>
      </c>
      <c r="AP84" s="278">
        <f t="shared" si="54"/>
        <v>-11.972919448562713</v>
      </c>
      <c r="AQ84" s="279">
        <f t="shared" si="55"/>
        <v>-100</v>
      </c>
      <c r="AR84" s="279">
        <f t="shared" si="55"/>
        <v>-100</v>
      </c>
      <c r="AS84" s="279">
        <f t="shared" si="55"/>
        <v>-100</v>
      </c>
      <c r="AT84" s="279">
        <f t="shared" si="55"/>
        <v>-100</v>
      </c>
      <c r="AU84" s="195"/>
      <c r="AV84" s="201">
        <f t="shared" si="56"/>
        <v>93905.261999999988</v>
      </c>
      <c r="AW84" s="201">
        <f t="shared" si="57"/>
        <v>87913.443999999989</v>
      </c>
      <c r="AX84" s="278">
        <f t="shared" ref="AX84:AX89" si="60">IFERROR(((AW84/AV84)-1)*100,"ND")</f>
        <v>-6.3807052686781329</v>
      </c>
    </row>
    <row r="85" spans="3:52">
      <c r="C85" s="272" t="s">
        <v>43</v>
      </c>
      <c r="D85" s="377" t="s">
        <v>42</v>
      </c>
      <c r="E85" s="287">
        <f>INDEX([7]resumen!$AD$5:$AI$16,MATCH(E18,[7]resumen!$A$5:$A$16,0),MATCH($E$14,[7]resumen!$B$4:$H$4,0))</f>
        <v>12008.353999999999</v>
      </c>
      <c r="F85" s="287">
        <f>INDEX([7]resumen!$AD$5:$AI$16,MATCH(F18,[7]resumen!$A$5:$A$16,0),MATCH($E$14,[7]resumen!$B$4:$H$4,0))</f>
        <v>10957.212</v>
      </c>
      <c r="G85" s="287">
        <f>INDEX([7]resumen!$AD$5:$AI$16,MATCH(G18,[7]resumen!$A$5:$A$16,0),MATCH($E$14,[7]resumen!$B$4:$H$4,0))</f>
        <v>11825.352999999999</v>
      </c>
      <c r="H85" s="287">
        <f>INDEX([7]resumen!$AD$5:$AI$16,MATCH(H18,[7]resumen!$A$5:$A$16,0),MATCH($E$14,[7]resumen!$B$4:$H$4,0))</f>
        <v>12037.893</v>
      </c>
      <c r="I85" s="287">
        <f>INDEX([7]resumen!$AD$5:$AI$16,MATCH(I18,[7]resumen!$A$5:$A$16,0),MATCH($E$14,[7]resumen!$B$4:$H$4,0))</f>
        <v>11700.709000000001</v>
      </c>
      <c r="J85" s="287">
        <f>INDEX([7]resumen!$AD$5:$AI$16,MATCH(J18,[7]resumen!$A$5:$A$16,0),MATCH($E$14,[7]resumen!$B$4:$H$4,0))</f>
        <v>11656.782999999999</v>
      </c>
      <c r="K85" s="287">
        <f>INDEX([7]resumen!$AD$5:$AI$16,MATCH(K18,[7]resumen!$A$5:$A$16,0),MATCH($E$14,[7]resumen!$B$4:$H$4,0))</f>
        <v>11953.616</v>
      </c>
      <c r="L85" s="287">
        <f>INDEX([7]resumen!$AD$5:$AI$16,MATCH(L18,[7]resumen!$A$5:$A$16,0),MATCH($E$14,[7]resumen!$B$4:$H$4,0))</f>
        <v>12106.504000000001</v>
      </c>
      <c r="M85" s="287">
        <f>INDEX([7]resumen!$AD$5:$AI$16,MATCH(M18,[7]resumen!$A$5:$A$16,0),MATCH($E$14,[7]resumen!$B$4:$H$4,0))</f>
        <v>12067.147000000001</v>
      </c>
      <c r="N85" s="287">
        <f>INDEX([7]resumen!$AD$5:$AI$16,MATCH(N18,[7]resumen!$A$5:$A$16,0),MATCH($E$14,[7]resumen!$B$4:$H$4,0))</f>
        <v>13068.866</v>
      </c>
      <c r="O85" s="287">
        <f>INDEX([7]resumen!$AD$5:$AI$16,MATCH(O18,[7]resumen!$A$5:$A$16,0),MATCH($E$14,[7]resumen!$B$4:$H$4,0))</f>
        <v>11749.074000000001</v>
      </c>
      <c r="P85" s="287">
        <f>INDEX([7]resumen!$AD$5:$AI$16,MATCH(P18,[7]resumen!$A$5:$A$16,0),MATCH($E$14,[7]resumen!$B$4:$H$4,0))</f>
        <v>14239.438</v>
      </c>
      <c r="Q85" s="150"/>
      <c r="R85" s="275"/>
      <c r="S85" s="276"/>
      <c r="T85" s="287">
        <f>INDEX([7]resumen!$AD$5:$AI$16,MATCH(T18,[7]resumen!$A$5:$A$16,0),MATCH($T$14,[7]resumen!$B$4:$H$4,0))</f>
        <v>15156.47</v>
      </c>
      <c r="U85" s="287">
        <f>INDEX([7]resumen!$AD$5:$AI$16,MATCH(U18,[7]resumen!$A$5:$A$16,0),MATCH($T$14,[7]resumen!$B$4:$H$4,0))</f>
        <v>14365.99</v>
      </c>
      <c r="V85" s="287">
        <f>INDEX([7]resumen!$AD$5:$AI$16,MATCH(V18,[7]resumen!$A$5:$A$16,0),MATCH($T$14,[7]resumen!$B$4:$H$4,0))</f>
        <v>16798.696</v>
      </c>
      <c r="W85" s="287">
        <f>INDEX([7]resumen!$AD$5:$AI$16,MATCH(W18,[7]resumen!$A$5:$A$16,0),MATCH($T$14,[7]resumen!$B$4:$H$4,0))</f>
        <v>16212.489</v>
      </c>
      <c r="X85" s="287">
        <f>INDEX([7]resumen!$AD$5:$AI$16,MATCH(X18,[7]resumen!$A$5:$A$16,0),MATCH($T$14,[7]resumen!$B$4:$H$4,0))</f>
        <v>16771.983</v>
      </c>
      <c r="Y85" s="287">
        <f>INDEX([7]resumen!$AD$5:$AI$16,MATCH(Y18,[7]resumen!$A$5:$A$16,0),MATCH($T$14,[7]resumen!$B$4:$H$4,0))</f>
        <v>16138.523999999999</v>
      </c>
      <c r="Z85" s="287">
        <f>INDEX([7]resumen!$AD$5:$AI$16,MATCH(Z18,[7]resumen!$A$5:$A$16,0),MATCH($T$14,[7]resumen!$B$4:$H$4,0))</f>
        <v>16571.073</v>
      </c>
      <c r="AA85" s="287">
        <f>INDEX([7]resumen!$AD$5:$AI$16,MATCH(AA18,[7]resumen!$A$5:$A$16,0),MATCH($T$14,[7]resumen!$B$4:$H$4,0))</f>
        <v>16853.27</v>
      </c>
      <c r="AB85" s="287">
        <f>INDEX([7]resumen!$AD$5:$AI$16,MATCH(AB18,[7]resumen!$A$5:$A$16,0),MATCH($T$14,[7]resumen!$B$4:$H$4,0))</f>
        <v>0</v>
      </c>
      <c r="AC85" s="287">
        <f>INDEX([7]resumen!$AD$5:$AI$16,MATCH(AC18,[7]resumen!$A$5:$A$16,0),MATCH($T$14,[7]resumen!$B$4:$H$4,0))</f>
        <v>0</v>
      </c>
      <c r="AD85" s="287">
        <f>INDEX([7]resumen!$AD$5:$AI$16,MATCH(AD18,[7]resumen!$A$5:$A$16,0),MATCH($T$14,[7]resumen!$B$4:$H$4,0))</f>
        <v>0</v>
      </c>
      <c r="AE85" s="287">
        <f>INDEX([7]resumen!$AD$5:$AI$16,MATCH(AE18,[7]resumen!$A$5:$A$16,0),MATCH($T$14,[7]resumen!$B$4:$H$4,0))</f>
        <v>0</v>
      </c>
      <c r="AF85" s="115"/>
      <c r="AG85" s="275"/>
      <c r="AH85" s="276"/>
      <c r="AI85" s="278">
        <f t="shared" si="54"/>
        <v>26.216049260373243</v>
      </c>
      <c r="AJ85" s="278">
        <f t="shared" si="54"/>
        <v>31.109902774537911</v>
      </c>
      <c r="AK85" s="278">
        <f t="shared" si="54"/>
        <v>42.05661344739562</v>
      </c>
      <c r="AL85" s="278">
        <f t="shared" si="54"/>
        <v>34.678793041273906</v>
      </c>
      <c r="AM85" s="278">
        <f t="shared" si="54"/>
        <v>43.341595795605194</v>
      </c>
      <c r="AN85" s="278">
        <f t="shared" si="54"/>
        <v>38.447494475963055</v>
      </c>
      <c r="AO85" s="278">
        <f t="shared" si="54"/>
        <v>38.628118888878468</v>
      </c>
      <c r="AP85" s="278">
        <f t="shared" si="54"/>
        <v>39.208395751572866</v>
      </c>
      <c r="AQ85" s="279">
        <f t="shared" si="55"/>
        <v>-100</v>
      </c>
      <c r="AR85" s="279">
        <f t="shared" si="55"/>
        <v>-100</v>
      </c>
      <c r="AS85" s="279">
        <f t="shared" si="55"/>
        <v>-100</v>
      </c>
      <c r="AT85" s="279">
        <f t="shared" si="55"/>
        <v>-100</v>
      </c>
      <c r="AU85" s="195"/>
      <c r="AV85" s="201">
        <f t="shared" si="56"/>
        <v>94246.423999999985</v>
      </c>
      <c r="AW85" s="201">
        <f t="shared" si="57"/>
        <v>128868.49500000001</v>
      </c>
      <c r="AX85" s="278">
        <f t="shared" si="60"/>
        <v>36.735686650561973</v>
      </c>
    </row>
    <row r="86" spans="3:52" ht="18" customHeight="1">
      <c r="C86" s="319" t="s">
        <v>227</v>
      </c>
      <c r="D86" s="377" t="s">
        <v>42</v>
      </c>
      <c r="E86" s="287">
        <f>INDEX([7]resumen!$AT$5:$AY$16,MATCH(E18,[7]resumen!$A$5:$A$16,0),MATCH($E$14,[7]resumen!$B$4:$H$4,0))</f>
        <v>31567.327000000001</v>
      </c>
      <c r="F86" s="287">
        <f>INDEX([7]resumen!$AT$5:$AY$16,MATCH(F18,[7]resumen!$A$5:$A$16,0),MATCH($E$14,[7]resumen!$B$4:$H$4,0))</f>
        <v>28394.722000000002</v>
      </c>
      <c r="G86" s="287">
        <f>INDEX([7]resumen!$AT$5:$AY$16,MATCH(G18,[7]resumen!$A$5:$A$16,0),MATCH($E$14,[7]resumen!$B$4:$H$4,0))</f>
        <v>32230.602999999999</v>
      </c>
      <c r="H86" s="287">
        <f>INDEX([7]resumen!$AT$5:$AY$16,MATCH(H18,[7]resumen!$A$5:$A$16,0),MATCH($E$14,[7]resumen!$B$4:$H$4,0))</f>
        <v>30630.238000000001</v>
      </c>
      <c r="I86" s="287">
        <f>INDEX([7]resumen!$AT$5:$AY$16,MATCH(I18,[7]resumen!$A$5:$A$16,0),MATCH($E$14,[7]resumen!$B$4:$H$4,0))</f>
        <v>29717.798999999999</v>
      </c>
      <c r="J86" s="287">
        <f>INDEX([7]resumen!$AT$5:$AY$16,MATCH(J18,[7]resumen!$A$5:$A$16,0),MATCH($E$14,[7]resumen!$B$4:$H$4,0))</f>
        <v>29012.455999999998</v>
      </c>
      <c r="K86" s="287">
        <f>INDEX([7]resumen!$AT$5:$AY$16,MATCH(K18,[7]resumen!$A$5:$A$16,0),MATCH($E$14,[7]resumen!$B$4:$H$4,0))</f>
        <v>29979.404999999999</v>
      </c>
      <c r="L86" s="287">
        <f>INDEX([7]resumen!$AT$5:$AY$16,MATCH(L18,[7]resumen!$A$5:$A$16,0),MATCH($E$14,[7]resumen!$B$4:$H$4,0))</f>
        <v>28929.467000000001</v>
      </c>
      <c r="M86" s="287">
        <f>INDEX([7]resumen!$AT$5:$AY$16,MATCH(M18,[7]resumen!$A$5:$A$16,0),MATCH($E$14,[7]resumen!$B$4:$H$4,0))</f>
        <v>28472.023000000001</v>
      </c>
      <c r="N86" s="287">
        <f>INDEX([7]resumen!$AT$5:$AY$16,MATCH(N18,[7]resumen!$A$5:$A$16,0),MATCH($E$14,[7]resumen!$B$4:$H$4,0))</f>
        <v>30919.690999999999</v>
      </c>
      <c r="O86" s="287">
        <f>INDEX([7]resumen!$AT$5:$AY$16,MATCH(O18,[7]resumen!$A$5:$A$16,0),MATCH($E$14,[7]resumen!$B$4:$H$4,0))</f>
        <v>28710.645</v>
      </c>
      <c r="P86" s="287">
        <f>INDEX([7]resumen!$AT$5:$AY$16,MATCH(P18,[7]resumen!$A$5:$A$16,0),MATCH($E$14,[7]resumen!$B$4:$H$4,0))</f>
        <v>33362.728000000003</v>
      </c>
      <c r="Q86" s="150"/>
      <c r="R86" s="275"/>
      <c r="S86" s="276"/>
      <c r="T86" s="287">
        <f>INDEX([7]resumen!$AT$5:$AY$16,MATCH(T18,[7]resumen!$A$5:$A$16,0),MATCH($T$14,[7]resumen!$B$4:$H$4,0))</f>
        <v>29458.269</v>
      </c>
      <c r="U86" s="287">
        <f>INDEX([7]resumen!$AT$5:$AY$16,MATCH(U18,[7]resumen!$A$5:$A$16,0),MATCH($T$14,[7]resumen!$B$4:$H$4,0))</f>
        <v>28412.241999999998</v>
      </c>
      <c r="V86" s="287">
        <f>INDEX([7]resumen!$AT$5:$AY$16,MATCH(V18,[7]resumen!$A$5:$A$16,0),MATCH($T$14,[7]resumen!$B$4:$H$4,0))</f>
        <v>34541.226000000002</v>
      </c>
      <c r="W86" s="287">
        <f>INDEX([7]resumen!$AT$5:$AY$16,MATCH(W18,[7]resumen!$A$5:$A$16,0),MATCH($T$14,[7]resumen!$B$4:$H$4,0))</f>
        <v>32948.226000000002</v>
      </c>
      <c r="X86" s="287">
        <f>INDEX([7]resumen!$AT$5:$AY$16,MATCH(X18,[7]resumen!$A$5:$A$16,0),MATCH($T$14,[7]resumen!$B$4:$H$4,0))</f>
        <v>30853.594000000001</v>
      </c>
      <c r="Y86" s="287">
        <f>INDEX([7]resumen!$AT$5:$AY$16,MATCH(Y18,[7]resumen!$A$5:$A$16,0),MATCH($T$14,[7]resumen!$B$4:$H$4,0))</f>
        <v>33980.997000000003</v>
      </c>
      <c r="Z86" s="287">
        <f>INDEX([7]resumen!$AT$5:$AY$16,MATCH(Z18,[7]resumen!$A$5:$A$16,0),MATCH($T$14,[7]resumen!$B$4:$H$4,0))</f>
        <v>35102.629000000001</v>
      </c>
      <c r="AA86" s="287">
        <f>INDEX([7]resumen!$AT$5:$AY$16,MATCH(AA18,[7]resumen!$A$5:$A$16,0),MATCH($T$14,[7]resumen!$B$4:$H$4,0))</f>
        <v>35374.927000000003</v>
      </c>
      <c r="AB86" s="287">
        <f>INDEX([7]resumen!$AT$5:$AY$16,MATCH(AB18,[7]resumen!$A$5:$A$16,0),MATCH($T$14,[7]resumen!$B$4:$H$4,0))</f>
        <v>0</v>
      </c>
      <c r="AC86" s="287">
        <f>INDEX([7]resumen!$AT$5:$AY$16,MATCH(AC18,[7]resumen!$A$5:$A$16,0),MATCH($T$14,[7]resumen!$B$4:$H$4,0))</f>
        <v>0</v>
      </c>
      <c r="AD86" s="287">
        <f>INDEX([7]resumen!$AT$5:$AY$16,MATCH(AD18,[7]resumen!$A$5:$A$16,0),MATCH($T$14,[7]resumen!$B$4:$H$4,0))</f>
        <v>0</v>
      </c>
      <c r="AE86" s="287">
        <f>INDEX([7]resumen!$AT$5:$AY$16,MATCH(AE18,[7]resumen!$A$5:$A$16,0),MATCH($T$14,[7]resumen!$B$4:$H$4,0))</f>
        <v>0</v>
      </c>
      <c r="AF86" s="115"/>
      <c r="AG86" s="275"/>
      <c r="AH86" s="276"/>
      <c r="AI86" s="278">
        <f t="shared" si="54"/>
        <v>-6.6811421822316479</v>
      </c>
      <c r="AJ86" s="278">
        <f t="shared" si="54"/>
        <v>6.1701607784692136E-2</v>
      </c>
      <c r="AK86" s="278">
        <f t="shared" si="54"/>
        <v>7.1690343491246589</v>
      </c>
      <c r="AL86" s="278">
        <f t="shared" si="54"/>
        <v>7.56764606269138</v>
      </c>
      <c r="AM86" s="278">
        <f t="shared" si="54"/>
        <v>3.8219351305256444</v>
      </c>
      <c r="AN86" s="278">
        <f t="shared" si="54"/>
        <v>17.125544283462268</v>
      </c>
      <c r="AO86" s="278">
        <f t="shared" si="54"/>
        <v>17.0891450313974</v>
      </c>
      <c r="AP86" s="278">
        <f t="shared" si="54"/>
        <v>22.279912727047481</v>
      </c>
      <c r="AQ86" s="279">
        <f t="shared" si="55"/>
        <v>-100</v>
      </c>
      <c r="AR86" s="279">
        <f t="shared" si="55"/>
        <v>-100</v>
      </c>
      <c r="AS86" s="279">
        <f t="shared" si="55"/>
        <v>-100</v>
      </c>
      <c r="AT86" s="279">
        <f t="shared" si="55"/>
        <v>-100</v>
      </c>
      <c r="AU86" s="195"/>
      <c r="AV86" s="201">
        <f t="shared" si="56"/>
        <v>240462.01700000002</v>
      </c>
      <c r="AW86" s="201">
        <f t="shared" si="57"/>
        <v>260672.11000000002</v>
      </c>
      <c r="AX86" s="278">
        <f t="shared" si="60"/>
        <v>8.404692455025021</v>
      </c>
    </row>
    <row r="87" spans="3:52">
      <c r="C87" s="272" t="s">
        <v>91</v>
      </c>
      <c r="D87" s="377" t="s">
        <v>42</v>
      </c>
      <c r="E87" s="287">
        <f>INDEX([7]resumen!$B$24:$H$35,MATCH(E18,[7]resumen!$A$5:$A$16,0),MATCH($E$14,[7]resumen!$B$4:$H$4,0))</f>
        <v>8654.3179999999993</v>
      </c>
      <c r="F87" s="287">
        <f>INDEX([7]resumen!$B$24:$H$35,MATCH(F18,[7]resumen!$A$5:$A$16,0),MATCH($E$14,[7]resumen!$B$4:$H$4,0))</f>
        <v>4962.6570000000002</v>
      </c>
      <c r="G87" s="287">
        <f>INDEX([7]resumen!$B$24:$H$35,MATCH(G18,[7]resumen!$A$5:$A$16,0),MATCH($E$14,[7]resumen!$B$4:$H$4,0))</f>
        <v>10347.179</v>
      </c>
      <c r="H87" s="287">
        <f>INDEX([7]resumen!$B$24:$H$35,MATCH(H18,[7]resumen!$A$5:$A$16,0),MATCH($E$14,[7]resumen!$B$4:$H$4,0))</f>
        <v>12516.007</v>
      </c>
      <c r="I87" s="287">
        <f>INDEX([7]resumen!$B$24:$H$35,MATCH(I18,[7]resumen!$A$5:$A$16,0),MATCH($E$14,[7]resumen!$B$4:$H$4,0))</f>
        <v>11808.105</v>
      </c>
      <c r="J87" s="287">
        <f>INDEX([7]resumen!$B$24:$H$35,MATCH(J18,[7]resumen!$A$5:$A$16,0),MATCH($E$14,[7]resumen!$B$4:$H$4,0))</f>
        <v>8471.32</v>
      </c>
      <c r="K87" s="287">
        <f>INDEX([7]resumen!$B$24:$H$35,MATCH(K18,[7]resumen!$A$5:$A$16,0),MATCH($E$14,[7]resumen!$B$4:$H$4,0))</f>
        <v>8063.2150000000001</v>
      </c>
      <c r="L87" s="287">
        <f>INDEX([7]resumen!$B$24:$H$35,MATCH(L18,[7]resumen!$A$5:$A$16,0),MATCH($E$14,[7]resumen!$B$4:$H$4,0))</f>
        <v>7879.0280000000002</v>
      </c>
      <c r="M87" s="287">
        <f>INDEX([7]resumen!$B$24:$H$35,MATCH(M18,[7]resumen!$A$5:$A$16,0),MATCH($E$14,[7]resumen!$B$4:$H$4,0))</f>
        <v>9463.5159999999996</v>
      </c>
      <c r="N87" s="287">
        <f>INDEX([7]resumen!$B$24:$H$35,MATCH(N18,[7]resumen!$A$5:$A$16,0),MATCH($E$14,[7]resumen!$B$4:$H$4,0))</f>
        <v>10175.145</v>
      </c>
      <c r="O87" s="287">
        <f>INDEX([7]resumen!$B$24:$H$35,MATCH(O18,[7]resumen!$A$5:$A$16,0),MATCH($E$14,[7]resumen!$B$4:$H$4,0))</f>
        <v>11238.703</v>
      </c>
      <c r="P87" s="287">
        <f>INDEX([7]resumen!$B$24:$H$35,MATCH(P18,[7]resumen!$A$5:$A$16,0),MATCH($E$14,[7]resumen!$B$4:$H$4,0))</f>
        <v>15433.28</v>
      </c>
      <c r="Q87" s="150"/>
      <c r="R87" s="275"/>
      <c r="S87" s="276"/>
      <c r="T87" s="287">
        <f>INDEX([7]resumen!$B$24:$H$35,MATCH(T18,[7]resumen!$A$5:$A$16,0),MATCH($T$14,[7]resumen!$B$4:$H$4,0))</f>
        <v>6847.5730000000003</v>
      </c>
      <c r="U87" s="287">
        <f>INDEX([7]resumen!$B$24:$H$35,MATCH(U18,[7]resumen!$A$5:$A$16,0),MATCH($T$14,[7]resumen!$B$4:$H$4,0))</f>
        <v>11840.182000000001</v>
      </c>
      <c r="V87" s="287">
        <f>INDEX([7]resumen!$B$24:$H$35,MATCH(V18,[7]resumen!$A$5:$A$16,0),MATCH($T$14,[7]resumen!$B$4:$H$4,0))</f>
        <v>11263.842000000001</v>
      </c>
      <c r="W87" s="287">
        <f>INDEX([7]resumen!$B$24:$H$35,MATCH(W18,[7]resumen!$A$5:$A$16,0),MATCH($T$14,[7]resumen!$B$4:$H$4,0))</f>
        <v>12767.835999999999</v>
      </c>
      <c r="X87" s="287">
        <f>INDEX([7]resumen!$B$24:$H$35,MATCH(X18,[7]resumen!$A$5:$A$16,0),MATCH($T$14,[7]resumen!$B$4:$H$4,0))</f>
        <v>11310.928</v>
      </c>
      <c r="Y87" s="287">
        <f>INDEX([7]resumen!$B$24:$H$35,MATCH(Y18,[7]resumen!$A$5:$A$16,0),MATCH($T$14,[7]resumen!$B$4:$H$4,0))</f>
        <v>9776.4509999999991</v>
      </c>
      <c r="Z87" s="287">
        <f>INDEX([7]resumen!$B$24:$H$35,MATCH(Z18,[7]resumen!$A$5:$A$16,0),MATCH($T$14,[7]resumen!$B$4:$H$4,0))</f>
        <v>11682.226000000001</v>
      </c>
      <c r="AA87" s="287">
        <f>INDEX([7]resumen!$B$24:$H$35,MATCH(AA18,[7]resumen!$A$5:$A$16,0),MATCH($T$14,[7]resumen!$B$4:$H$4,0))</f>
        <v>13634.311</v>
      </c>
      <c r="AB87" s="287">
        <f>INDEX([7]resumen!$B$24:$H$35,MATCH(AB18,[7]resumen!$A$5:$A$16,0),MATCH($T$14,[7]resumen!$B$4:$H$4,0))</f>
        <v>0</v>
      </c>
      <c r="AC87" s="287">
        <f>INDEX([7]resumen!$B$24:$H$35,MATCH(AC18,[7]resumen!$A$5:$A$16,0),MATCH($T$14,[7]resumen!$B$4:$H$4,0))</f>
        <v>0</v>
      </c>
      <c r="AD87" s="287">
        <f>INDEX([7]resumen!$B$24:$H$35,MATCH(AD18,[7]resumen!$A$5:$A$16,0),MATCH($T$14,[7]resumen!$B$4:$H$4,0))</f>
        <v>0</v>
      </c>
      <c r="AE87" s="287">
        <f>INDEX([7]resumen!$B$24:$H$35,MATCH(AE18,[7]resumen!$A$5:$A$16,0),MATCH($T$14,[7]resumen!$B$4:$H$4,0))</f>
        <v>0</v>
      </c>
      <c r="AF87" s="115"/>
      <c r="AG87" s="275"/>
      <c r="AH87" s="276"/>
      <c r="AI87" s="278">
        <f t="shared" si="54"/>
        <v>-20.876803926086364</v>
      </c>
      <c r="AJ87" s="278">
        <f t="shared" si="54"/>
        <v>138.58553996377344</v>
      </c>
      <c r="AK87" s="278">
        <f t="shared" si="54"/>
        <v>8.8590619723501582</v>
      </c>
      <c r="AL87" s="278">
        <f t="shared" si="54"/>
        <v>2.012055442282823</v>
      </c>
      <c r="AM87" s="278">
        <f t="shared" si="54"/>
        <v>-4.2104723831639319</v>
      </c>
      <c r="AN87" s="278">
        <f t="shared" si="54"/>
        <v>15.406465580334583</v>
      </c>
      <c r="AO87" s="278">
        <f t="shared" si="54"/>
        <v>44.882977819641432</v>
      </c>
      <c r="AP87" s="278">
        <f t="shared" si="54"/>
        <v>73.045596487282438</v>
      </c>
      <c r="AQ87" s="279">
        <f t="shared" si="55"/>
        <v>-100</v>
      </c>
      <c r="AR87" s="279">
        <f t="shared" si="55"/>
        <v>-100</v>
      </c>
      <c r="AS87" s="279">
        <f t="shared" si="55"/>
        <v>-100</v>
      </c>
      <c r="AT87" s="279">
        <f t="shared" si="55"/>
        <v>-100</v>
      </c>
      <c r="AU87" s="195"/>
      <c r="AV87" s="201">
        <f t="shared" si="56"/>
        <v>72701.829000000012</v>
      </c>
      <c r="AW87" s="201">
        <f t="shared" si="57"/>
        <v>89123.349000000002</v>
      </c>
      <c r="AX87" s="278">
        <f t="shared" si="60"/>
        <v>22.587492262402353</v>
      </c>
    </row>
    <row r="88" spans="3:52" ht="16.5" customHeight="1">
      <c r="C88" s="272" t="s">
        <v>92</v>
      </c>
      <c r="D88" s="377" t="s">
        <v>42</v>
      </c>
      <c r="E88" s="287">
        <f>INDEX([7]resumen!$M$24:$R$35,MATCH(E18,[7]resumen!$A$5:$A$16,0),MATCH($E$14,[7]resumen!$B$4:$H$4,0))</f>
        <v>7188.9849999999997</v>
      </c>
      <c r="F88" s="287">
        <f>INDEX([7]resumen!$M$24:$R$35,MATCH(F18,[7]resumen!$A$5:$A$16,0),MATCH($E$14,[7]resumen!$B$4:$H$4,0))</f>
        <v>6736.6980000000003</v>
      </c>
      <c r="G88" s="287">
        <f>INDEX([7]resumen!$M$24:$R$35,MATCH(G18,[7]resumen!$A$5:$A$16,0),MATCH($E$14,[7]resumen!$B$4:$H$4,0))</f>
        <v>7319.0329999999994</v>
      </c>
      <c r="H88" s="287">
        <f>INDEX([7]resumen!$M$24:$R$35,MATCH(H18,[7]resumen!$A$5:$A$16,0),MATCH($E$14,[7]resumen!$B$4:$H$4,0))</f>
        <v>7133.2892300000003</v>
      </c>
      <c r="I88" s="287">
        <f>INDEX([7]resumen!$M$24:$R$35,MATCH(I18,[7]resumen!$A$5:$A$16,0),MATCH($E$14,[7]resumen!$B$4:$H$4,0))</f>
        <v>6993.8610000000008</v>
      </c>
      <c r="J88" s="287">
        <f>INDEX([7]resumen!$M$24:$R$35,MATCH(J18,[7]resumen!$A$5:$A$16,0),MATCH($E$14,[7]resumen!$B$4:$H$4,0))</f>
        <v>7001.43</v>
      </c>
      <c r="K88" s="287">
        <f>INDEX([7]resumen!$M$24:$R$35,MATCH(K18,[7]resumen!$A$5:$A$16,0),MATCH($E$14,[7]resumen!$B$4:$H$4,0))</f>
        <v>7532.0889999999999</v>
      </c>
      <c r="L88" s="287">
        <f>INDEX([7]resumen!$M$24:$R$35,MATCH(L18,[7]resumen!$A$5:$A$16,0),MATCH($E$14,[7]resumen!$B$4:$H$4,0))</f>
        <v>7085.0349999999999</v>
      </c>
      <c r="M88" s="287">
        <f>INDEX([7]resumen!$M$24:$R$35,MATCH(M18,[7]resumen!$A$5:$A$16,0),MATCH($E$14,[7]resumen!$B$4:$H$4,0))</f>
        <v>7168.8559999999998</v>
      </c>
      <c r="N88" s="287">
        <f>INDEX([7]resumen!$M$24:$R$35,MATCH(N18,[7]resumen!$A$5:$A$16,0),MATCH($E$14,[7]resumen!$B$4:$H$4,0))</f>
        <v>7471.9420000000009</v>
      </c>
      <c r="O88" s="287">
        <f>INDEX([7]resumen!$M$24:$R$35,MATCH(O18,[7]resumen!$A$5:$A$16,0),MATCH($E$14,[7]resumen!$B$4:$H$4,0))</f>
        <v>6864.98</v>
      </c>
      <c r="P88" s="287">
        <f>INDEX([7]resumen!$M$24:$R$35,MATCH(P18,[7]resumen!$A$5:$A$16,0),MATCH($E$14,[7]resumen!$B$4:$H$4,0))</f>
        <v>7586.2029999999995</v>
      </c>
      <c r="Q88" s="150"/>
      <c r="R88" s="275"/>
      <c r="S88" s="276"/>
      <c r="T88" s="287">
        <f>INDEX([7]resumen!$M$24:$R$35,MATCH(T18,[7]resumen!$A$5:$A$16,0),MATCH($T$14,[7]resumen!$B$4:$H$4,0))</f>
        <v>7766.0619999999999</v>
      </c>
      <c r="U88" s="287">
        <f>INDEX([7]resumen!$M$24:$R$35,MATCH(U18,[7]resumen!$A$5:$A$16,0),MATCH($T$14,[7]resumen!$B$4:$H$4,0))</f>
        <v>6979.7730000000001</v>
      </c>
      <c r="V88" s="287">
        <f>INDEX([7]resumen!$M$24:$R$35,MATCH(V18,[7]resumen!$A$5:$A$16,0),MATCH($T$14,[7]resumen!$B$4:$H$4,0))</f>
        <v>8319.8430000000008</v>
      </c>
      <c r="W88" s="287">
        <f>INDEX([7]resumen!$M$24:$R$35,MATCH(W18,[7]resumen!$A$5:$A$16,0),MATCH($T$14,[7]resumen!$B$4:$H$4,0))</f>
        <v>7380.0410000000011</v>
      </c>
      <c r="X88" s="287">
        <f>INDEX([7]resumen!$M$24:$R$35,MATCH(X18,[7]resumen!$A$5:$A$16,0),MATCH($T$14,[7]resumen!$B$4:$H$4,0))</f>
        <v>7867.34</v>
      </c>
      <c r="Y88" s="287">
        <f>INDEX([7]resumen!$M$24:$R$35,MATCH(Y18,[7]resumen!$A$5:$A$16,0),MATCH($T$14,[7]resumen!$B$4:$H$4,0))</f>
        <v>7714.5660000000007</v>
      </c>
      <c r="Z88" s="287">
        <f>INDEX([7]resumen!$M$24:$R$35,MATCH(Z18,[7]resumen!$A$5:$A$16,0),MATCH($T$14,[7]resumen!$B$4:$H$4,0))</f>
        <v>7715.4870000000001</v>
      </c>
      <c r="AA88" s="287">
        <f>INDEX([7]resumen!$M$24:$R$35,MATCH(AA18,[7]resumen!$A$5:$A$16,0),MATCH($T$14,[7]resumen!$B$4:$H$4,0))</f>
        <v>8196.4089999999997</v>
      </c>
      <c r="AB88" s="287">
        <f>INDEX([7]resumen!$M$24:$R$35,MATCH(AB18,[7]resumen!$A$5:$A$16,0),MATCH($T$14,[7]resumen!$B$4:$H$4,0))</f>
        <v>0</v>
      </c>
      <c r="AC88" s="287">
        <f>INDEX([7]resumen!$M$24:$R$35,MATCH(AC18,[7]resumen!$A$5:$A$16,0),MATCH($T$14,[7]resumen!$B$4:$H$4,0))</f>
        <v>0</v>
      </c>
      <c r="AD88" s="287">
        <f>INDEX([7]resumen!$M$24:$R$35,MATCH(AD18,[7]resumen!$A$5:$A$16,0),MATCH($T$14,[7]resumen!$B$4:$H$4,0))</f>
        <v>0</v>
      </c>
      <c r="AE88" s="287">
        <f>INDEX([7]resumen!$M$24:$R$35,MATCH(AE18,[7]resumen!$A$5:$A$16,0),MATCH($T$14,[7]resumen!$B$4:$H$4,0))</f>
        <v>0</v>
      </c>
      <c r="AF88" s="115"/>
      <c r="AG88" s="275"/>
      <c r="AH88" s="276"/>
      <c r="AI88" s="278">
        <f t="shared" si="54"/>
        <v>8.0272388939467874</v>
      </c>
      <c r="AJ88" s="278">
        <f t="shared" si="54"/>
        <v>3.6082217133675876</v>
      </c>
      <c r="AK88" s="278">
        <f t="shared" si="54"/>
        <v>13.674074157064208</v>
      </c>
      <c r="AL88" s="278">
        <f t="shared" si="54"/>
        <v>3.4591583495907186</v>
      </c>
      <c r="AM88" s="278">
        <f t="shared" si="54"/>
        <v>12.489224478439009</v>
      </c>
      <c r="AN88" s="278">
        <f t="shared" si="54"/>
        <v>10.18557637511195</v>
      </c>
      <c r="AO88" s="278">
        <f t="shared" si="54"/>
        <v>2.4348889132882023</v>
      </c>
      <c r="AP88" s="278">
        <f t="shared" si="54"/>
        <v>15.68621749927841</v>
      </c>
      <c r="AQ88" s="279">
        <f t="shared" si="55"/>
        <v>-100</v>
      </c>
      <c r="AR88" s="279">
        <f t="shared" si="55"/>
        <v>-100</v>
      </c>
      <c r="AS88" s="279">
        <f t="shared" si="55"/>
        <v>-100</v>
      </c>
      <c r="AT88" s="279">
        <f t="shared" si="55"/>
        <v>-100</v>
      </c>
      <c r="AU88" s="195"/>
      <c r="AV88" s="201">
        <f t="shared" si="56"/>
        <v>56990.420230000003</v>
      </c>
      <c r="AW88" s="201">
        <f t="shared" si="57"/>
        <v>61939.521000000001</v>
      </c>
      <c r="AX88" s="278">
        <f t="shared" si="60"/>
        <v>8.6840924317220125</v>
      </c>
    </row>
    <row r="89" spans="3:52">
      <c r="C89" s="272" t="s">
        <v>82</v>
      </c>
      <c r="D89" s="377" t="s">
        <v>42</v>
      </c>
      <c r="E89" s="287">
        <f>INDEX([7]resumen!$AL$24:$AQ$35,MATCH(E18,[7]resumen!$A$5:$A$16,0),MATCH($E$14,[7]resumen!$B$4:$H$4,0))</f>
        <v>19268.68</v>
      </c>
      <c r="F89" s="287">
        <f>INDEX([7]resumen!$AL$24:$AQ$35,MATCH(F18,[7]resumen!$A$5:$A$16,0),MATCH($E$14,[7]resumen!$B$4:$H$4,0))</f>
        <v>17458.627</v>
      </c>
      <c r="G89" s="287">
        <f>INDEX([7]resumen!$AL$24:$AQ$35,MATCH(G18,[7]resumen!$A$5:$A$16,0),MATCH($E$14,[7]resumen!$B$4:$H$4,0))</f>
        <v>19326.038</v>
      </c>
      <c r="H89" s="287">
        <f>INDEX([7]resumen!$AL$24:$AQ$35,MATCH(H18,[7]resumen!$A$5:$A$16,0),MATCH($E$14,[7]resumen!$B$4:$H$4,0))</f>
        <v>18402.544000000002</v>
      </c>
      <c r="I89" s="287">
        <f>INDEX([7]resumen!$AL$24:$AQ$35,MATCH(I18,[7]resumen!$A$5:$A$16,0),MATCH($E$14,[7]resumen!$B$4:$H$4,0))</f>
        <v>18117.573</v>
      </c>
      <c r="J89" s="287">
        <f>INDEX([7]resumen!$AL$24:$AQ$35,MATCH(J18,[7]resumen!$A$5:$A$16,0),MATCH($E$14,[7]resumen!$B$4:$H$4,0))</f>
        <v>18983.393</v>
      </c>
      <c r="K89" s="287">
        <f>INDEX([7]resumen!$AL$24:$AQ$35,MATCH(K18,[7]resumen!$A$5:$A$16,0),MATCH($E$14,[7]resumen!$B$4:$H$4,0))</f>
        <v>20035.170999999998</v>
      </c>
      <c r="L89" s="287">
        <f>INDEX([7]resumen!$AL$24:$AQ$35,MATCH(L18,[7]resumen!$A$5:$A$16,0),MATCH($E$14,[7]resumen!$B$4:$H$4,0))</f>
        <v>19500.150000000001</v>
      </c>
      <c r="M89" s="287">
        <f>INDEX([7]resumen!$AL$24:$AQ$35,MATCH(M18,[7]resumen!$A$5:$A$16,0),MATCH($E$14,[7]resumen!$B$4:$H$4,0))</f>
        <v>18182.225999999999</v>
      </c>
      <c r="N89" s="287">
        <f>INDEX([7]resumen!$AL$24:$AQ$35,MATCH(N18,[7]resumen!$A$5:$A$16,0),MATCH($E$14,[7]resumen!$B$4:$H$4,0))</f>
        <v>19298.592000000001</v>
      </c>
      <c r="O89" s="287">
        <f>INDEX([7]resumen!$AL$24:$AQ$35,MATCH(O18,[7]resumen!$A$5:$A$16,0),MATCH($E$14,[7]resumen!$B$4:$H$4,0))</f>
        <v>18735.823</v>
      </c>
      <c r="P89" s="287">
        <f>INDEX([7]resumen!$AL$24:$AQ$35,MATCH(P18,[7]resumen!$A$5:$A$16,0),MATCH($E$14,[7]resumen!$B$4:$H$4,0))</f>
        <v>21676.207999999999</v>
      </c>
      <c r="Q89" s="150"/>
      <c r="R89" s="275"/>
      <c r="S89" s="276"/>
      <c r="T89" s="287">
        <f>INDEX([7]resumen!$AL$24:$AQ$35,MATCH(T18,[7]resumen!$A$5:$A$16,0),MATCH($T$14,[7]resumen!$B$4:$H$4,0))</f>
        <v>21846.754000000001</v>
      </c>
      <c r="U89" s="287">
        <f>INDEX([7]resumen!$AL$24:$AQ$35,MATCH(U18,[7]resumen!$A$5:$A$16,0),MATCH($T$14,[7]resumen!$B$4:$H$4,0))</f>
        <v>19274.777999999998</v>
      </c>
      <c r="V89" s="287">
        <f>INDEX([7]resumen!$AL$24:$AQ$35,MATCH(V18,[7]resumen!$A$5:$A$16,0),MATCH($T$14,[7]resumen!$B$4:$H$4,0))</f>
        <v>21244.424999999999</v>
      </c>
      <c r="W89" s="287">
        <f>INDEX([7]resumen!$AL$24:$AQ$35,MATCH(W18,[7]resumen!$A$5:$A$16,0),MATCH($T$14,[7]resumen!$B$4:$H$4,0))</f>
        <v>20355.558000000001</v>
      </c>
      <c r="X89" s="287">
        <f>INDEX([7]resumen!$AL$24:$AQ$35,MATCH(X18,[7]resumen!$A$5:$A$16,0),MATCH($T$14,[7]resumen!$B$4:$H$4,0))</f>
        <v>17386.739000000001</v>
      </c>
      <c r="Y89" s="287">
        <f>INDEX([7]resumen!$AL$24:$AQ$35,MATCH(Y18,[7]resumen!$A$5:$A$16,0),MATCH($T$14,[7]resumen!$B$4:$H$4,0))</f>
        <v>20413.32</v>
      </c>
      <c r="Z89" s="287">
        <f>INDEX([7]resumen!$AL$24:$AQ$35,MATCH(Z18,[7]resumen!$A$5:$A$16,0),MATCH($T$14,[7]resumen!$B$4:$H$4,0))</f>
        <v>21284.703369999999</v>
      </c>
      <c r="AA89" s="287">
        <f>INDEX([7]resumen!$AL$24:$AQ$35,MATCH(AA18,[7]resumen!$A$5:$A$16,0),MATCH($T$14,[7]resumen!$B$4:$H$4,0))</f>
        <v>21202.837</v>
      </c>
      <c r="AB89" s="287">
        <f>INDEX([7]resumen!$AL$24:$AQ$35,MATCH(AB18,[7]resumen!$A$5:$A$16,0),MATCH($T$14,[7]resumen!$B$4:$H$4,0))</f>
        <v>0</v>
      </c>
      <c r="AC89" s="287">
        <f>INDEX([7]resumen!$AL$24:$AQ$35,MATCH(AC18,[7]resumen!$A$5:$A$16,0),MATCH($T$14,[7]resumen!$B$4:$H$4,0))</f>
        <v>0</v>
      </c>
      <c r="AD89" s="287">
        <f>INDEX([7]resumen!$AL$24:$AQ$35,MATCH(AD18,[7]resumen!$A$5:$A$16,0),MATCH($T$14,[7]resumen!$B$4:$H$4,0))</f>
        <v>0</v>
      </c>
      <c r="AE89" s="287">
        <f>INDEX([7]resumen!$AL$24:$AQ$35,MATCH(AE18,[7]resumen!$A$5:$A$16,0),MATCH($T$14,[7]resumen!$B$4:$H$4,0))</f>
        <v>0</v>
      </c>
      <c r="AF89" s="115"/>
      <c r="AG89" s="275"/>
      <c r="AH89" s="276"/>
      <c r="AI89" s="278">
        <f t="shared" si="54"/>
        <v>13.379608774446417</v>
      </c>
      <c r="AJ89" s="278">
        <f t="shared" si="54"/>
        <v>10.402599242196974</v>
      </c>
      <c r="AK89" s="278">
        <f t="shared" si="54"/>
        <v>9.9264370689946766</v>
      </c>
      <c r="AL89" s="278">
        <f t="shared" si="54"/>
        <v>10.612739195189524</v>
      </c>
      <c r="AM89" s="278">
        <f t="shared" si="54"/>
        <v>-4.0338405149519696</v>
      </c>
      <c r="AN89" s="278">
        <f t="shared" si="54"/>
        <v>7.5325153938497591</v>
      </c>
      <c r="AO89" s="278">
        <f t="shared" si="54"/>
        <v>6.2366943112190043</v>
      </c>
      <c r="AP89" s="278">
        <f t="shared" si="54"/>
        <v>8.7316610385048232</v>
      </c>
      <c r="AQ89" s="279">
        <f t="shared" si="55"/>
        <v>-100</v>
      </c>
      <c r="AR89" s="279">
        <f t="shared" si="55"/>
        <v>-100</v>
      </c>
      <c r="AS89" s="279">
        <f t="shared" si="55"/>
        <v>-100</v>
      </c>
      <c r="AT89" s="279">
        <f t="shared" si="55"/>
        <v>-100</v>
      </c>
      <c r="AU89" s="195"/>
      <c r="AV89" s="201">
        <f t="shared" si="56"/>
        <v>151092.17599999998</v>
      </c>
      <c r="AW89" s="201">
        <f t="shared" si="57"/>
        <v>163009.11437</v>
      </c>
      <c r="AX89" s="278">
        <f t="shared" si="60"/>
        <v>7.8871975276866957</v>
      </c>
    </row>
    <row r="90" spans="3:52" s="172" customFormat="1">
      <c r="C90" s="192"/>
      <c r="D90" s="196"/>
      <c r="E90" s="196"/>
      <c r="F90" s="196"/>
      <c r="G90" s="196"/>
      <c r="H90" s="196"/>
      <c r="I90" s="197"/>
      <c r="J90" s="197"/>
      <c r="K90" s="197"/>
      <c r="L90" s="197"/>
      <c r="M90" s="197"/>
      <c r="N90" s="197"/>
      <c r="O90" s="189"/>
      <c r="P90" s="189"/>
      <c r="Q90" s="150"/>
      <c r="R90" s="189"/>
      <c r="S90" s="189"/>
      <c r="T90" s="245"/>
      <c r="U90" s="245"/>
      <c r="V90" s="245"/>
      <c r="W90" s="245"/>
      <c r="X90" s="193"/>
      <c r="Y90" s="189"/>
      <c r="Z90" s="189"/>
      <c r="AA90" s="189"/>
      <c r="AB90" s="189"/>
      <c r="AC90" s="189"/>
      <c r="AD90" s="189"/>
      <c r="AE90" s="189"/>
      <c r="AF90" s="115"/>
      <c r="AG90" s="189"/>
      <c r="AH90" s="189"/>
      <c r="AI90" s="194"/>
      <c r="AJ90" s="194"/>
      <c r="AK90" s="194"/>
      <c r="AL90" s="194"/>
      <c r="AM90" s="194"/>
      <c r="AN90" s="194"/>
      <c r="AO90" s="194"/>
      <c r="AP90" s="194"/>
      <c r="AQ90" s="182"/>
      <c r="AR90" s="182"/>
      <c r="AS90" s="182"/>
      <c r="AT90" s="182"/>
      <c r="AU90" s="162"/>
      <c r="AV90" s="193"/>
      <c r="AW90" s="193"/>
      <c r="AX90" s="198"/>
      <c r="AZ90" s="173"/>
    </row>
    <row r="91" spans="3:52" s="172" customFormat="1">
      <c r="C91" s="183" t="s">
        <v>55</v>
      </c>
      <c r="D91" s="174"/>
      <c r="E91" s="174"/>
      <c r="F91" s="174"/>
      <c r="G91" s="174"/>
      <c r="H91" s="174"/>
      <c r="I91" s="175"/>
      <c r="J91" s="175"/>
      <c r="K91" s="175"/>
      <c r="L91" s="175"/>
      <c r="M91" s="175"/>
      <c r="N91" s="175"/>
      <c r="O91" s="176"/>
      <c r="P91" s="176"/>
      <c r="Q91" s="150"/>
      <c r="R91" s="176"/>
      <c r="S91" s="176"/>
      <c r="T91" s="243"/>
      <c r="U91" s="243"/>
      <c r="V91" s="243"/>
      <c r="W91" s="243"/>
      <c r="X91" s="177"/>
      <c r="Y91" s="176"/>
      <c r="Z91" s="176"/>
      <c r="AA91" s="176"/>
      <c r="AB91" s="176"/>
      <c r="AC91" s="176"/>
      <c r="AD91" s="176"/>
      <c r="AE91" s="176"/>
      <c r="AF91" s="115"/>
      <c r="AG91" s="176"/>
      <c r="AH91" s="176"/>
      <c r="AI91" s="178"/>
      <c r="AJ91" s="178"/>
      <c r="AK91" s="178"/>
      <c r="AL91" s="178"/>
      <c r="AM91" s="178"/>
      <c r="AN91" s="178"/>
      <c r="AO91" s="178"/>
      <c r="AP91" s="178"/>
      <c r="AQ91" s="181"/>
      <c r="AR91" s="181"/>
      <c r="AS91" s="181"/>
      <c r="AT91" s="181"/>
      <c r="AU91" s="162"/>
      <c r="AV91" s="438" t="s">
        <v>276</v>
      </c>
      <c r="AW91" s="439"/>
      <c r="AX91" s="292" t="s">
        <v>0</v>
      </c>
      <c r="AZ91" s="173"/>
    </row>
    <row r="92" spans="3:52" ht="23.25" customHeight="1">
      <c r="C92" s="385" t="s">
        <v>56</v>
      </c>
      <c r="D92" s="376" t="s">
        <v>1</v>
      </c>
      <c r="E92" s="379">
        <f>INDEX([8]resumen!$B$5:$G$16,MATCH(E18,[8]resumen!$A$5:$A$16,0),MATCH($E$14,[8]resumen!$B$4:$G$4,0))</f>
        <v>165.80721199999999</v>
      </c>
      <c r="F92" s="379">
        <f>INDEX([8]resumen!$B$5:$G$16,MATCH(F18,[8]resumen!$A$5:$A$16,0),MATCH($E$14,[8]resumen!$B$4:$G$4,0))</f>
        <v>180.21301099999999</v>
      </c>
      <c r="G92" s="379">
        <f>INDEX([8]resumen!$B$5:$G$16,MATCH(G18,[8]resumen!$A$5:$A$16,0),MATCH($E$14,[8]resumen!$B$4:$G$4,0))</f>
        <v>219.71621900000002</v>
      </c>
      <c r="H92" s="379">
        <f>INDEX([8]resumen!$B$5:$G$16,MATCH(H18,[8]resumen!$A$5:$A$16,0),MATCH($E$14,[8]resumen!$B$4:$G$4,0))</f>
        <v>102.81000900000001</v>
      </c>
      <c r="I92" s="379">
        <f>INDEX([8]resumen!$B$5:$G$16,MATCH(I18,[8]resumen!$A$5:$A$16,0),MATCH($E$14,[8]resumen!$B$4:$G$4,0))</f>
        <v>186.99409</v>
      </c>
      <c r="J92" s="379">
        <f>INDEX([8]resumen!$B$5:$G$16,MATCH(J18,[8]resumen!$A$5:$A$16,0),MATCH($E$14,[8]resumen!$B$4:$G$4,0))</f>
        <v>220.22662100000002</v>
      </c>
      <c r="K92" s="379">
        <f>INDEX([8]resumen!$B$5:$G$16,MATCH(K18,[8]resumen!$A$5:$A$16,0),MATCH($E$14,[8]resumen!$B$4:$G$4,0))</f>
        <v>210.08496299999999</v>
      </c>
      <c r="L92" s="379">
        <f>INDEX([8]resumen!$B$5:$G$16,MATCH(L18,[8]resumen!$A$5:$A$16,0),MATCH($E$14,[8]resumen!$B$4:$G$4,0))</f>
        <v>168.45338100000001</v>
      </c>
      <c r="M92" s="379">
        <f>INDEX([8]resumen!$B$5:$G$16,MATCH(M18,[8]resumen!$A$5:$A$16,0),MATCH($E$14,[8]resumen!$B$4:$G$4,0))</f>
        <v>206.33500799999999</v>
      </c>
      <c r="N92" s="379">
        <f>INDEX([8]resumen!$B$5:$G$16,MATCH(N18,[8]resumen!$A$5:$A$16,0),MATCH($E$14,[8]resumen!$B$4:$G$4,0))</f>
        <v>151.38237700000002</v>
      </c>
      <c r="O92" s="379">
        <f>INDEX([8]resumen!$B$5:$G$16,MATCH(O18,[8]resumen!$A$5:$A$16,0),MATCH($E$14,[8]resumen!$B$4:$G$4,0))</f>
        <v>123.397065</v>
      </c>
      <c r="P92" s="379">
        <f>INDEX([8]resumen!$B$5:$G$16,MATCH(P18,[8]resumen!$A$5:$A$16,0),MATCH($E$14,[8]resumen!$B$4:$G$4,0))</f>
        <v>140.09314699999999</v>
      </c>
      <c r="Q92" s="150"/>
      <c r="R92" s="296"/>
      <c r="S92" s="308"/>
      <c r="T92" s="382">
        <f>INDEX([8]resumen!$B$5:$G$16,MATCH(T18,[8]resumen!$A$5:$A$16,0),MATCH($T$14,[8]resumen!$B$4:$G$4,0))</f>
        <v>95.440815000000001</v>
      </c>
      <c r="U92" s="382">
        <f>INDEX([8]resumen!$B$5:$G$16,MATCH(U18,[8]resumen!$A$5:$A$16,0),MATCH($T$14,[8]resumen!$B$4:$G$4,0))</f>
        <v>211.56139100000001</v>
      </c>
      <c r="V92" s="382">
        <f>INDEX([8]resumen!$B$5:$G$16,MATCH(V18,[8]resumen!$A$5:$A$16,0),MATCH($T$14,[8]resumen!$B$4:$G$4,0))</f>
        <v>234.922394</v>
      </c>
      <c r="W92" s="382">
        <f>INDEX([8]resumen!$B$5:$G$16,MATCH(W18,[8]resumen!$A$5:$A$16,0),MATCH($T$14,[8]resumen!$B$4:$G$4,0))</f>
        <v>214.052165</v>
      </c>
      <c r="X92" s="382">
        <f>INDEX([8]resumen!$B$5:$G$16,MATCH(X18,[8]resumen!$A$5:$A$16,0),MATCH($T$14,[8]resumen!$B$4:$G$4,0))</f>
        <v>170.09134000000003</v>
      </c>
      <c r="Y92" s="382">
        <f>INDEX([8]resumen!$B$5:$G$16,MATCH(Y18,[8]resumen!$A$5:$A$16,0),MATCH($T$14,[8]resumen!$B$4:$G$4,0))</f>
        <v>191.98046399999998</v>
      </c>
      <c r="Z92" s="382">
        <f>INDEX([8]resumen!$B$5:$G$16,MATCH(Z18,[8]resumen!$A$5:$A$16,0),MATCH($T$14,[8]resumen!$B$4:$G$4,0))</f>
        <v>191.198159</v>
      </c>
      <c r="AA92" s="382">
        <f>INDEX([8]resumen!$B$5:$G$16,MATCH(AA18,[8]resumen!$A$5:$A$16,0),MATCH($T$14,[8]resumen!$B$4:$G$4,0))</f>
        <v>192.87042399999999</v>
      </c>
      <c r="AB92" s="382">
        <f>INDEX([8]resumen!$B$5:$G$16,MATCH(AB18,[8]resumen!$A$5:$A$16,0),MATCH($T$14,[8]resumen!$B$4:$G$4,0))</f>
        <v>138.918544</v>
      </c>
      <c r="AC92" s="382">
        <f>INDEX([8]resumen!$B$5:$G$16,MATCH(AC18,[8]resumen!$A$5:$A$16,0),MATCH($T$14,[8]resumen!$B$4:$G$4,0))</f>
        <v>0</v>
      </c>
      <c r="AD92" s="382">
        <f>INDEX([8]resumen!$B$5:$G$16,MATCH(AD18,[8]resumen!$A$5:$A$16,0),MATCH($T$14,[8]resumen!$B$4:$G$4,0))</f>
        <v>0</v>
      </c>
      <c r="AE92" s="382">
        <f>INDEX([8]resumen!$B$5:$G$16,MATCH(AE18,[8]resumen!$A$5:$A$16,0),MATCH($T$14,[8]resumen!$B$4:$G$4,0))</f>
        <v>0</v>
      </c>
      <c r="AF92" s="115"/>
      <c r="AG92" s="296"/>
      <c r="AH92" s="308"/>
      <c r="AI92" s="297">
        <f t="shared" ref="AI92:AP101" si="61">IFERROR(((T92/E92)-1)*100,"ND")</f>
        <v>-42.438682944623665</v>
      </c>
      <c r="AJ92" s="297">
        <f t="shared" si="61"/>
        <v>17.395181305749354</v>
      </c>
      <c r="AK92" s="297">
        <f t="shared" si="61"/>
        <v>6.9208249938071065</v>
      </c>
      <c r="AL92" s="297">
        <f t="shared" si="61"/>
        <v>108.20167907970904</v>
      </c>
      <c r="AM92" s="297">
        <f t="shared" si="61"/>
        <v>-9.0391894203715069</v>
      </c>
      <c r="AN92" s="297">
        <f t="shared" si="61"/>
        <v>-12.825950319602841</v>
      </c>
      <c r="AO92" s="297">
        <f t="shared" si="61"/>
        <v>-8.9900789329696025</v>
      </c>
      <c r="AP92" s="297">
        <f t="shared" si="61"/>
        <v>14.494837001817128</v>
      </c>
      <c r="AQ92" s="309">
        <f t="shared" ref="AQ92:AT101" si="62">IFERROR(((AB92/M92)-1)*100,"NA")</f>
        <v>-32.67330379535013</v>
      </c>
      <c r="AR92" s="309">
        <f t="shared" si="62"/>
        <v>-100</v>
      </c>
      <c r="AS92" s="309">
        <f t="shared" si="62"/>
        <v>-100</v>
      </c>
      <c r="AT92" s="309">
        <f t="shared" si="62"/>
        <v>-100</v>
      </c>
      <c r="AU92" s="162"/>
      <c r="AV92" s="201">
        <f t="shared" ref="AV92:AV101" si="63">SUM(E92:L92)</f>
        <v>1454.3055060000002</v>
      </c>
      <c r="AW92" s="201">
        <f t="shared" ref="AW92:AW101" si="64">SUM(T92:AA92)</f>
        <v>1502.117152</v>
      </c>
      <c r="AX92" s="297">
        <f t="shared" ref="AX92:AX101" si="65">IFERROR(((AW92/AV92)-1)*100,"ND")</f>
        <v>3.2875929990462405</v>
      </c>
    </row>
    <row r="93" spans="3:52">
      <c r="C93" s="322" t="s">
        <v>72</v>
      </c>
      <c r="D93" s="377" t="s">
        <v>1</v>
      </c>
      <c r="E93" s="380">
        <f>INDEX([8]resumen!$M$5:$R$16,MATCH(E18,[8]resumen!$A$5:$A$16,0),MATCH($E$14,[8]resumen!$B$4:$G$4,0))</f>
        <v>134.99561799999998</v>
      </c>
      <c r="F93" s="380">
        <f>INDEX([8]resumen!$M$5:$R$16,MATCH(F18,[8]resumen!$A$5:$A$16,0),MATCH($E$14,[8]resumen!$B$4:$G$4,0))</f>
        <v>151.57156899999998</v>
      </c>
      <c r="G93" s="380">
        <f>INDEX([8]resumen!$M$5:$R$16,MATCH(G18,[8]resumen!$A$5:$A$16,0),MATCH($E$14,[8]resumen!$B$4:$G$4,0))</f>
        <v>133.892155</v>
      </c>
      <c r="H93" s="380">
        <f>INDEX([8]resumen!$M$5:$R$16,MATCH(H18,[8]resumen!$A$5:$A$16,0),MATCH($E$14,[8]resumen!$B$4:$G$4,0))</f>
        <v>45.351286999999999</v>
      </c>
      <c r="I93" s="380">
        <f>INDEX([8]resumen!$M$5:$R$16,MATCH(I18,[8]resumen!$A$5:$A$16,0),MATCH($E$14,[8]resumen!$B$4:$G$4,0))</f>
        <v>125.59613400000001</v>
      </c>
      <c r="J93" s="380">
        <f>INDEX([8]resumen!$M$5:$R$16,MATCH(J18,[8]resumen!$A$5:$A$16,0),MATCH($E$14,[8]resumen!$B$4:$G$4,0))</f>
        <v>152.83452299999999</v>
      </c>
      <c r="K93" s="380">
        <f>INDEX([8]resumen!$M$5:$R$16,MATCH(K18,[8]resumen!$A$5:$A$16,0),MATCH($E$14,[8]resumen!$B$4:$G$4,0))</f>
        <v>143.67775499999999</v>
      </c>
      <c r="L93" s="380">
        <f>INDEX([8]resumen!$M$5:$R$16,MATCH(L18,[8]resumen!$A$5:$A$16,0),MATCH($E$14,[8]resumen!$B$4:$G$4,0))</f>
        <v>121.484925</v>
      </c>
      <c r="M93" s="380">
        <f>INDEX([8]resumen!$M$5:$R$16,MATCH(M18,[8]resumen!$A$5:$A$16,0),MATCH($E$14,[8]resumen!$B$4:$G$4,0))</f>
        <v>135.72421800000001</v>
      </c>
      <c r="N93" s="380">
        <f>INDEX([8]resumen!$M$5:$R$16,MATCH(N18,[8]resumen!$A$5:$A$16,0),MATCH($E$14,[8]resumen!$B$4:$G$4,0))</f>
        <v>101.941709</v>
      </c>
      <c r="O93" s="380">
        <f>INDEX([8]resumen!$M$5:$R$16,MATCH(O18,[8]resumen!$A$5:$A$16,0),MATCH($E$14,[8]resumen!$B$4:$G$4,0))</f>
        <v>98.744611000000006</v>
      </c>
      <c r="P93" s="380">
        <f>INDEX([8]resumen!$M$5:$R$16,MATCH(P18,[8]resumen!$A$5:$A$16,0),MATCH($E$14,[8]resumen!$B$4:$G$4,0))</f>
        <v>109.571996</v>
      </c>
      <c r="Q93" s="150"/>
      <c r="R93" s="275"/>
      <c r="S93" s="276"/>
      <c r="T93" s="383">
        <f>INDEX([8]resumen!$M$5:$R$16,MATCH(T18,[8]resumen!$A$5:$A$16,0),MATCH($T$14,[8]resumen!$B$4:$G$4,0))</f>
        <v>41.080851000000003</v>
      </c>
      <c r="U93" s="383">
        <f>INDEX([8]resumen!$M$5:$R$16,MATCH(U18,[8]resumen!$A$5:$A$16,0),MATCH($T$14,[8]resumen!$B$4:$G$4,0))</f>
        <v>169.105164</v>
      </c>
      <c r="V93" s="383">
        <f>INDEX([8]resumen!$M$5:$R$16,MATCH(V18,[8]resumen!$A$5:$A$16,0),MATCH($T$14,[8]resumen!$B$4:$G$4,0))</f>
        <v>133.41696899999999</v>
      </c>
      <c r="W93" s="383">
        <f>INDEX([8]resumen!$M$5:$R$16,MATCH(W18,[8]resumen!$A$5:$A$16,0),MATCH($T$14,[8]resumen!$B$4:$G$4,0))</f>
        <v>178.51375900000002</v>
      </c>
      <c r="X93" s="383">
        <f>INDEX([8]resumen!$M$5:$R$16,MATCH(X18,[8]resumen!$A$5:$A$16,0),MATCH($T$14,[8]resumen!$B$4:$G$4,0))</f>
        <v>137.41728400000002</v>
      </c>
      <c r="Y93" s="383">
        <f>INDEX([8]resumen!$M$5:$R$16,MATCH(Y18,[8]resumen!$A$5:$A$16,0),MATCH($T$14,[8]resumen!$B$4:$G$4,0))</f>
        <v>110.92131599999999</v>
      </c>
      <c r="Z93" s="383">
        <f>INDEX([8]resumen!$M$5:$R$16,MATCH(Z18,[8]resumen!$A$5:$A$16,0),MATCH($T$14,[8]resumen!$B$4:$G$4,0))</f>
        <v>153.07683600000001</v>
      </c>
      <c r="AA93" s="383">
        <f>INDEX([8]resumen!$M$5:$R$16,MATCH(AA18,[8]resumen!$A$5:$A$16,0),MATCH($T$14,[8]resumen!$B$4:$G$4,0))</f>
        <v>157.53391099999999</v>
      </c>
      <c r="AB93" s="383">
        <f>INDEX([8]resumen!$M$5:$R$16,MATCH(AB18,[8]resumen!$A$5:$A$16,0),MATCH($T$14,[8]resumen!$B$4:$G$4,0))</f>
        <v>103.084103</v>
      </c>
      <c r="AC93" s="383">
        <f>INDEX([8]resumen!$M$5:$R$16,MATCH(AC18,[8]resumen!$A$5:$A$16,0),MATCH($T$14,[8]resumen!$B$4:$G$4,0))</f>
        <v>0</v>
      </c>
      <c r="AD93" s="383">
        <f>INDEX([8]resumen!$M$5:$R$16,MATCH(AD18,[8]resumen!$A$5:$A$16,0),MATCH($T$14,[8]resumen!$B$4:$G$4,0))</f>
        <v>0</v>
      </c>
      <c r="AE93" s="383">
        <f>INDEX([8]resumen!$M$5:$R$16,MATCH(AE18,[8]resumen!$A$5:$A$16,0),MATCH($T$14,[8]resumen!$B$4:$G$4,0))</f>
        <v>0</v>
      </c>
      <c r="AF93" s="115"/>
      <c r="AG93" s="275"/>
      <c r="AH93" s="276"/>
      <c r="AI93" s="278">
        <f t="shared" si="61"/>
        <v>-69.568752224238864</v>
      </c>
      <c r="AJ93" s="278">
        <f t="shared" si="61"/>
        <v>11.56786534287313</v>
      </c>
      <c r="AK93" s="278">
        <f t="shared" si="61"/>
        <v>-0.3549020478459064</v>
      </c>
      <c r="AL93" s="278">
        <f t="shared" si="61"/>
        <v>293.62446097725962</v>
      </c>
      <c r="AM93" s="278">
        <f t="shared" si="61"/>
        <v>9.4120333353572949</v>
      </c>
      <c r="AN93" s="278">
        <f t="shared" si="61"/>
        <v>-27.42391324766329</v>
      </c>
      <c r="AO93" s="278">
        <f t="shared" si="61"/>
        <v>6.5417788578336467</v>
      </c>
      <c r="AP93" s="278">
        <f t="shared" si="61"/>
        <v>29.673629053152052</v>
      </c>
      <c r="AQ93" s="279">
        <f t="shared" si="62"/>
        <v>-24.048851031140227</v>
      </c>
      <c r="AR93" s="279">
        <f t="shared" si="62"/>
        <v>-100</v>
      </c>
      <c r="AS93" s="279">
        <f t="shared" si="62"/>
        <v>-100</v>
      </c>
      <c r="AT93" s="279">
        <f t="shared" si="62"/>
        <v>-100</v>
      </c>
      <c r="AU93" s="162"/>
      <c r="AV93" s="201">
        <f t="shared" si="63"/>
        <v>1009.4039659999999</v>
      </c>
      <c r="AW93" s="201">
        <f t="shared" si="64"/>
        <v>1081.06609</v>
      </c>
      <c r="AX93" s="278">
        <f t="shared" si="65"/>
        <v>7.0994494190446122</v>
      </c>
    </row>
    <row r="94" spans="3:52">
      <c r="C94" s="322" t="s">
        <v>73</v>
      </c>
      <c r="D94" s="377" t="s">
        <v>1</v>
      </c>
      <c r="E94" s="380">
        <f>INDEX([8]resumen!$AD$5:$AI$16,MATCH(E18,[8]resumen!$A$5:$A$16,0),MATCH($E$14,[8]resumen!$B$4:$G$4,0))</f>
        <v>1.631664</v>
      </c>
      <c r="F94" s="380">
        <f>INDEX([8]resumen!$AD$5:$AI$16,MATCH(F18,[8]resumen!$A$5:$A$16,0),MATCH($E$14,[8]resumen!$B$4:$G$4,0))</f>
        <v>3.1979419999999998</v>
      </c>
      <c r="G94" s="380">
        <f>INDEX([8]resumen!$AD$5:$AI$16,MATCH(G18,[8]resumen!$A$5:$A$16,0),MATCH($E$14,[8]resumen!$B$4:$G$4,0))</f>
        <v>3.255992</v>
      </c>
      <c r="H94" s="380">
        <f>INDEX([8]resumen!$AD$5:$AI$16,MATCH(H18,[8]resumen!$A$5:$A$16,0),MATCH($E$14,[8]resumen!$B$4:$G$4,0))</f>
        <v>1.53271</v>
      </c>
      <c r="I94" s="380">
        <f>INDEX([8]resumen!$AD$5:$AI$16,MATCH(I18,[8]resumen!$A$5:$A$16,0),MATCH($E$14,[8]resumen!$B$4:$G$4,0))</f>
        <v>10.663587</v>
      </c>
      <c r="J94" s="380">
        <f>INDEX([8]resumen!$AD$5:$AI$16,MATCH(J18,[8]resumen!$A$5:$A$16,0),MATCH($E$14,[8]resumen!$B$4:$G$4,0))</f>
        <v>18.131098999999999</v>
      </c>
      <c r="K94" s="380">
        <f>INDEX([8]resumen!$AD$5:$AI$16,MATCH(K18,[8]resumen!$A$5:$A$16,0),MATCH($E$14,[8]resumen!$B$4:$G$4,0))</f>
        <v>2.8711069999999999</v>
      </c>
      <c r="L94" s="380">
        <f>INDEX([8]resumen!$AD$5:$AI$16,MATCH(L18,[8]resumen!$A$5:$A$16,0),MATCH($E$14,[8]resumen!$B$4:$G$4,0))</f>
        <v>3.3596460000000001</v>
      </c>
      <c r="M94" s="380">
        <f>INDEX([8]resumen!$AD$5:$AI$16,MATCH(M18,[8]resumen!$A$5:$A$16,0),MATCH($E$14,[8]resumen!$B$4:$G$4,0))</f>
        <v>6.1348229999999999</v>
      </c>
      <c r="N94" s="380">
        <f>INDEX([8]resumen!$AD$5:$AI$16,MATCH(N18,[8]resumen!$A$5:$A$16,0),MATCH($E$14,[8]resumen!$B$4:$G$4,0))</f>
        <v>0.97497599999999995</v>
      </c>
      <c r="O94" s="380">
        <f>INDEX([8]resumen!$AD$5:$AI$16,MATCH(O18,[8]resumen!$A$5:$A$16,0),MATCH($E$14,[8]resumen!$B$4:$G$4,0))</f>
        <v>0.68957100000000005</v>
      </c>
      <c r="P94" s="380">
        <f>INDEX([8]resumen!$AD$5:$AI$16,MATCH(P18,[8]resumen!$A$5:$A$16,0),MATCH($E$14,[8]resumen!$B$4:$G$4,0))</f>
        <v>1.2344300000000001</v>
      </c>
      <c r="Q94" s="150"/>
      <c r="R94" s="275"/>
      <c r="S94" s="276"/>
      <c r="T94" s="383">
        <f>INDEX([8]resumen!$AD$5:$AI$16,MATCH(T18,[8]resumen!$A$5:$A$16,0),MATCH($T$14,[8]resumen!$B$4:$G$4,0))</f>
        <v>29.835417</v>
      </c>
      <c r="U94" s="383">
        <f>INDEX([8]resumen!$AD$5:$AI$16,MATCH(U18,[8]resumen!$A$5:$A$16,0),MATCH($T$14,[8]resumen!$B$4:$G$4,0))</f>
        <v>0.49912699999999999</v>
      </c>
      <c r="V94" s="383">
        <f>INDEX([8]resumen!$AD$5:$AI$16,MATCH(V18,[8]resumen!$A$5:$A$16,0),MATCH($T$14,[8]resumen!$B$4:$G$4,0))</f>
        <v>57.080349999999996</v>
      </c>
      <c r="W94" s="383">
        <f>INDEX([8]resumen!$AD$5:$AI$16,MATCH(W18,[8]resumen!$A$5:$A$16,0),MATCH($T$14,[8]resumen!$B$4:$G$4,0))</f>
        <v>1.9662550000000001</v>
      </c>
      <c r="X94" s="383">
        <f>INDEX([8]resumen!$AD$5:$AI$16,MATCH(X18,[8]resumen!$A$5:$A$16,0),MATCH($T$14,[8]resumen!$B$4:$G$4,0))</f>
        <v>6.1271260000000005</v>
      </c>
      <c r="Y94" s="383">
        <f>INDEX([8]resumen!$AD$5:$AI$16,MATCH(Y18,[8]resumen!$A$5:$A$16,0),MATCH($T$14,[8]resumen!$B$4:$G$4,0))</f>
        <v>0.74397800000000003</v>
      </c>
      <c r="Z94" s="383">
        <f>INDEX([8]resumen!$AD$5:$AI$16,MATCH(Z18,[8]resumen!$A$5:$A$16,0),MATCH($T$14,[8]resumen!$B$4:$G$4,0))</f>
        <v>2.552502</v>
      </c>
      <c r="AA94" s="383">
        <f>INDEX([8]resumen!$AD$5:$AI$16,MATCH(AA18,[8]resumen!$A$5:$A$16,0),MATCH($T$14,[8]resumen!$B$4:$G$4,0))</f>
        <v>1.0008620000000001</v>
      </c>
      <c r="AB94" s="383">
        <f>INDEX([8]resumen!$AD$5:$AI$16,MATCH(AB18,[8]resumen!$A$5:$A$16,0),MATCH($T$14,[8]resumen!$B$4:$G$4,0))</f>
        <v>0.55022199999999999</v>
      </c>
      <c r="AC94" s="383">
        <f>INDEX([8]resumen!$AD$5:$AI$16,MATCH(AC18,[8]resumen!$A$5:$A$16,0),MATCH($T$14,[8]resumen!$B$4:$G$4,0))</f>
        <v>0</v>
      </c>
      <c r="AD94" s="383">
        <f>INDEX([8]resumen!$AD$5:$AI$16,MATCH(AD18,[8]resumen!$A$5:$A$16,0),MATCH($T$14,[8]resumen!$B$4:$G$4,0))</f>
        <v>0</v>
      </c>
      <c r="AE94" s="383">
        <f>INDEX([8]resumen!$AD$5:$AI$16,MATCH(AE18,[8]resumen!$A$5:$A$16,0),MATCH($T$14,[8]resumen!$B$4:$G$4,0))</f>
        <v>0</v>
      </c>
      <c r="AF94" s="115"/>
      <c r="AG94" s="275"/>
      <c r="AH94" s="276"/>
      <c r="AI94" s="278">
        <f t="shared" si="61"/>
        <v>1728.5270129144233</v>
      </c>
      <c r="AJ94" s="278">
        <f t="shared" si="61"/>
        <v>-84.392243511608399</v>
      </c>
      <c r="AK94" s="278">
        <f t="shared" si="61"/>
        <v>1653.0863097943729</v>
      </c>
      <c r="AL94" s="278">
        <f t="shared" si="61"/>
        <v>28.286172857226745</v>
      </c>
      <c r="AM94" s="278">
        <f t="shared" si="61"/>
        <v>-42.541604433855127</v>
      </c>
      <c r="AN94" s="278">
        <f t="shared" si="61"/>
        <v>-95.896674547968658</v>
      </c>
      <c r="AO94" s="278">
        <f t="shared" si="61"/>
        <v>-11.096939264193217</v>
      </c>
      <c r="AP94" s="278">
        <f t="shared" si="61"/>
        <v>-70.209301813345817</v>
      </c>
      <c r="AQ94" s="279">
        <f t="shared" si="62"/>
        <v>-91.031167484375672</v>
      </c>
      <c r="AR94" s="279">
        <f t="shared" si="62"/>
        <v>-100</v>
      </c>
      <c r="AS94" s="279">
        <f t="shared" si="62"/>
        <v>-100</v>
      </c>
      <c r="AT94" s="279">
        <f t="shared" si="62"/>
        <v>-100</v>
      </c>
      <c r="AU94" s="162"/>
      <c r="AV94" s="201">
        <f t="shared" si="63"/>
        <v>44.643746999999998</v>
      </c>
      <c r="AW94" s="201">
        <f t="shared" si="64"/>
        <v>99.805617000000012</v>
      </c>
      <c r="AX94" s="278">
        <f t="shared" si="65"/>
        <v>123.5601259007225</v>
      </c>
    </row>
    <row r="95" spans="3:52">
      <c r="C95" s="322" t="s">
        <v>74</v>
      </c>
      <c r="D95" s="377" t="s">
        <v>1</v>
      </c>
      <c r="E95" s="380">
        <f>INDEX([8]resumen!$AL$5:$AQ$16,MATCH(E18,[8]resumen!$A$5:$A$16,0),MATCH($E$14,[8]resumen!$B$4:$G$4,0))</f>
        <v>14.07077</v>
      </c>
      <c r="F95" s="380">
        <f>INDEX([8]resumen!$AL$5:$AQ$16,MATCH(F18,[8]resumen!$A$5:$A$16,0),MATCH($E$14,[8]resumen!$B$4:$G$4,0))</f>
        <v>12.446085999999999</v>
      </c>
      <c r="G95" s="380">
        <f>INDEX([8]resumen!$AL$5:$AQ$16,MATCH(G18,[8]resumen!$A$5:$A$16,0),MATCH($E$14,[8]resumen!$B$4:$G$4,0))</f>
        <v>32.376179</v>
      </c>
      <c r="H95" s="380">
        <f>INDEX([8]resumen!$AL$5:$AQ$16,MATCH(H18,[8]resumen!$A$5:$A$16,0),MATCH($E$14,[8]resumen!$B$4:$G$4,0))</f>
        <v>31.001759999999997</v>
      </c>
      <c r="I95" s="380">
        <f>INDEX([8]resumen!$AL$5:$AQ$16,MATCH(I18,[8]resumen!$A$5:$A$16,0),MATCH($E$14,[8]resumen!$B$4:$G$4,0))</f>
        <v>14.774457</v>
      </c>
      <c r="J95" s="380">
        <f>INDEX([8]resumen!$AL$5:$AQ$16,MATCH(J18,[8]resumen!$A$5:$A$16,0),MATCH($E$14,[8]resumen!$B$4:$G$4,0))</f>
        <v>24.328092000000002</v>
      </c>
      <c r="K95" s="380">
        <f>INDEX([8]resumen!$AL$5:$AQ$16,MATCH(K18,[8]resumen!$A$5:$A$16,0),MATCH($E$14,[8]resumen!$B$4:$G$4,0))</f>
        <v>44.870716999999999</v>
      </c>
      <c r="L95" s="380">
        <f>INDEX([8]resumen!$AL$5:$AQ$16,MATCH(L18,[8]resumen!$A$5:$A$16,0),MATCH($E$14,[8]resumen!$B$4:$G$4,0))</f>
        <v>14.871889999999999</v>
      </c>
      <c r="M95" s="380">
        <f>INDEX([8]resumen!$AL$5:$AQ$16,MATCH(M18,[8]resumen!$A$5:$A$16,0),MATCH($E$14,[8]resumen!$B$4:$G$4,0))</f>
        <v>34.625370000000004</v>
      </c>
      <c r="N95" s="380">
        <f>INDEX([8]resumen!$AL$5:$AQ$16,MATCH(N18,[8]resumen!$A$5:$A$16,0),MATCH($E$14,[8]resumen!$B$4:$G$4,0))</f>
        <v>11.891026999999999</v>
      </c>
      <c r="O95" s="380">
        <f>INDEX([8]resumen!$AL$5:$AQ$16,MATCH(O18,[8]resumen!$A$5:$A$16,0),MATCH($E$14,[8]resumen!$B$4:$G$4,0))</f>
        <v>12.936307000000001</v>
      </c>
      <c r="P95" s="380">
        <f>INDEX([8]resumen!$AL$5:$AQ$16,MATCH(P18,[8]resumen!$A$5:$A$16,0),MATCH($E$14,[8]resumen!$B$4:$G$4,0))</f>
        <v>19.524350999999999</v>
      </c>
      <c r="Q95" s="150"/>
      <c r="R95" s="275"/>
      <c r="S95" s="276"/>
      <c r="T95" s="383">
        <f>INDEX([8]resumen!$AL$5:$AQ$16,MATCH(T18,[8]resumen!$A$5:$A$16,0),MATCH($T$14,[8]resumen!$B$4:$G$4,0))</f>
        <v>19.582564999999999</v>
      </c>
      <c r="U95" s="383">
        <f>INDEX([8]resumen!$AL$5:$AQ$16,MATCH(U18,[8]resumen!$A$5:$A$16,0),MATCH($T$14,[8]resumen!$B$4:$G$4,0))</f>
        <v>31.281696</v>
      </c>
      <c r="V95" s="383">
        <f>INDEX([8]resumen!$AL$5:$AQ$16,MATCH(V18,[8]resumen!$A$5:$A$16,0),MATCH($T$14,[8]resumen!$B$4:$G$4,0))</f>
        <v>36.250372000000006</v>
      </c>
      <c r="W95" s="383">
        <f>INDEX([8]resumen!$AL$5:$AQ$16,MATCH(W18,[8]resumen!$A$5:$A$16,0),MATCH($T$14,[8]resumen!$B$4:$G$4,0))</f>
        <v>19.571724999999997</v>
      </c>
      <c r="X95" s="383">
        <f>INDEX([8]resumen!$AL$5:$AQ$16,MATCH(X18,[8]resumen!$A$5:$A$16,0),MATCH($T$14,[8]resumen!$B$4:$G$4,0))</f>
        <v>18.125319000000001</v>
      </c>
      <c r="Y95" s="383">
        <f>INDEX([8]resumen!$AL$5:$AQ$16,MATCH(Y18,[8]resumen!$A$5:$A$16,0),MATCH($T$14,[8]resumen!$B$4:$G$4,0))</f>
        <v>38.800173000000001</v>
      </c>
      <c r="Z95" s="383">
        <f>INDEX([8]resumen!$AL$5:$AQ$16,MATCH(Z18,[8]resumen!$A$5:$A$16,0),MATCH($T$14,[8]resumen!$B$4:$G$4,0))</f>
        <v>22.512630999999999</v>
      </c>
      <c r="AA95" s="383">
        <f>INDEX([8]resumen!$AL$5:$AQ$16,MATCH(AA18,[8]resumen!$A$5:$A$16,0),MATCH($T$14,[8]resumen!$B$4:$G$4,0))</f>
        <v>15.41901</v>
      </c>
      <c r="AB95" s="383">
        <f>INDEX([8]resumen!$AL$5:$AQ$16,MATCH(AB18,[8]resumen!$A$5:$A$16,0),MATCH($T$14,[8]resumen!$B$4:$G$4,0))</f>
        <v>21.427121</v>
      </c>
      <c r="AC95" s="383">
        <f>INDEX([8]resumen!$AL$5:$AQ$16,MATCH(AC18,[8]resumen!$A$5:$A$16,0),MATCH($T$14,[8]resumen!$B$4:$G$4,0))</f>
        <v>0</v>
      </c>
      <c r="AD95" s="383">
        <f>INDEX([8]resumen!$AL$5:$AQ$16,MATCH(AD18,[8]resumen!$A$5:$A$16,0),MATCH($T$14,[8]resumen!$B$4:$G$4,0))</f>
        <v>0</v>
      </c>
      <c r="AE95" s="383">
        <f>INDEX([8]resumen!$AL$5:$AQ$16,MATCH(AE18,[8]resumen!$A$5:$A$16,0),MATCH($T$14,[8]resumen!$B$4:$G$4,0))</f>
        <v>0</v>
      </c>
      <c r="AF95" s="115"/>
      <c r="AG95" s="275"/>
      <c r="AH95" s="276"/>
      <c r="AI95" s="278">
        <f t="shared" si="61"/>
        <v>39.171950078069642</v>
      </c>
      <c r="AJ95" s="278">
        <f t="shared" si="61"/>
        <v>151.33761730394602</v>
      </c>
      <c r="AK95" s="278">
        <f t="shared" si="61"/>
        <v>11.96618353265222</v>
      </c>
      <c r="AL95" s="278">
        <f t="shared" si="61"/>
        <v>-36.86898743813255</v>
      </c>
      <c r="AM95" s="278">
        <f t="shared" si="61"/>
        <v>22.68010255808386</v>
      </c>
      <c r="AN95" s="278">
        <f t="shared" si="61"/>
        <v>59.487118841872189</v>
      </c>
      <c r="AO95" s="278">
        <f t="shared" si="61"/>
        <v>-49.82778857757053</v>
      </c>
      <c r="AP95" s="278">
        <f t="shared" si="61"/>
        <v>3.678886812637816</v>
      </c>
      <c r="AQ95" s="279">
        <f t="shared" si="62"/>
        <v>-38.117279324379794</v>
      </c>
      <c r="AR95" s="279">
        <f t="shared" si="62"/>
        <v>-100</v>
      </c>
      <c r="AS95" s="279">
        <f t="shared" si="62"/>
        <v>-100</v>
      </c>
      <c r="AT95" s="279">
        <f t="shared" si="62"/>
        <v>-100</v>
      </c>
      <c r="AU95" s="162"/>
      <c r="AV95" s="201">
        <f t="shared" si="63"/>
        <v>188.73995100000002</v>
      </c>
      <c r="AW95" s="201">
        <f t="shared" si="64"/>
        <v>201.54349100000002</v>
      </c>
      <c r="AX95" s="278">
        <f t="shared" si="65"/>
        <v>6.7836936123820468</v>
      </c>
    </row>
    <row r="96" spans="3:52">
      <c r="C96" s="322" t="s">
        <v>75</v>
      </c>
      <c r="D96" s="377" t="s">
        <v>1</v>
      </c>
      <c r="E96" s="380">
        <f>INDEX([8]resumen!$AT$5:$AY$16,MATCH(E18,[8]resumen!$A$5:$A$16,0),MATCH($E$14,[8]resumen!$B$4:$G$4,0))</f>
        <v>6.7312180000000001</v>
      </c>
      <c r="F96" s="380">
        <f>INDEX([8]resumen!$AT$5:$AY$16,MATCH(F18,[8]resumen!$A$5:$A$16,0),MATCH($E$14,[8]resumen!$B$4:$G$4,0))</f>
        <v>10.351488</v>
      </c>
      <c r="G96" s="380">
        <f>INDEX([8]resumen!$AT$5:$AY$16,MATCH(G18,[8]resumen!$A$5:$A$16,0),MATCH($E$14,[8]resumen!$B$4:$G$4,0))</f>
        <v>17.162869999999998</v>
      </c>
      <c r="H96" s="380">
        <f>INDEX([8]resumen!$AT$5:$AY$16,MATCH(H18,[8]resumen!$A$5:$A$16,0),MATCH($E$14,[8]resumen!$B$4:$G$4,0))</f>
        <v>10.732835999999999</v>
      </c>
      <c r="I96" s="380">
        <f>INDEX([8]resumen!$AT$5:$AY$16,MATCH(I18,[8]resumen!$A$5:$A$16,0),MATCH($E$14,[8]resumen!$B$4:$G$4,0))</f>
        <v>13.204789</v>
      </c>
      <c r="J96" s="380">
        <f>INDEX([8]resumen!$AT$5:$AY$16,MATCH(J18,[8]resumen!$A$5:$A$16,0),MATCH($E$14,[8]resumen!$B$4:$G$4,0))</f>
        <v>16.046287</v>
      </c>
      <c r="K96" s="380">
        <f>INDEX([8]resumen!$AT$5:$AY$16,MATCH(K18,[8]resumen!$A$5:$A$16,0),MATCH($E$14,[8]resumen!$B$4:$G$4,0))</f>
        <v>11.702959</v>
      </c>
      <c r="L96" s="380">
        <f>INDEX([8]resumen!$AT$5:$AY$16,MATCH(L18,[8]resumen!$A$5:$A$16,0),MATCH($E$14,[8]resumen!$B$4:$G$4,0))</f>
        <v>23.267949000000002</v>
      </c>
      <c r="M96" s="380">
        <f>INDEX([8]resumen!$AT$5:$AY$16,MATCH(M18,[8]resumen!$A$5:$A$16,0),MATCH($E$14,[8]resumen!$B$4:$G$4,0))</f>
        <v>27.600221000000001</v>
      </c>
      <c r="N96" s="380">
        <f>INDEX([8]resumen!$AT$5:$AY$16,MATCH(N18,[8]resumen!$A$5:$A$16,0),MATCH($E$14,[8]resumen!$B$4:$G$4,0))</f>
        <v>26.857552999999999</v>
      </c>
      <c r="O96" s="380">
        <f>INDEX([8]resumen!$AT$5:$AY$16,MATCH(O18,[8]resumen!$A$5:$A$16,0),MATCH($E$14,[8]resumen!$B$4:$G$4,0))</f>
        <v>9.2754390000000004</v>
      </c>
      <c r="P96" s="380">
        <f>INDEX([8]resumen!$AT$5:$AY$16,MATCH(P18,[8]resumen!$A$5:$A$16,0),MATCH($E$14,[8]resumen!$B$4:$G$4,0))</f>
        <v>7.2428660000000002</v>
      </c>
      <c r="Q96" s="150"/>
      <c r="R96" s="275"/>
      <c r="S96" s="276"/>
      <c r="T96" s="383">
        <f>INDEX([8]resumen!$AT$5:$AY$16,MATCH(T18,[8]resumen!$A$5:$A$16,0),MATCH($T$14,[8]resumen!$B$4:$G$4,0))</f>
        <v>4.9419820000000003</v>
      </c>
      <c r="U96" s="383">
        <f>INDEX([8]resumen!$AT$5:$AY$16,MATCH(U18,[8]resumen!$A$5:$A$16,0),MATCH($T$14,[8]resumen!$B$4:$G$4,0))</f>
        <v>10.675404</v>
      </c>
      <c r="V96" s="383">
        <f>INDEX([8]resumen!$AT$5:$AY$16,MATCH(V18,[8]resumen!$A$5:$A$16,0),MATCH($T$14,[8]resumen!$B$4:$G$4,0))</f>
        <v>8.1747030000000009</v>
      </c>
      <c r="W96" s="383">
        <f>INDEX([8]resumen!$AT$5:$AY$16,MATCH(W18,[8]resumen!$A$5:$A$16,0),MATCH($T$14,[8]resumen!$B$4:$G$4,0))</f>
        <v>14.000425999999999</v>
      </c>
      <c r="X96" s="383">
        <f>INDEX([8]resumen!$AT$5:$AY$16,MATCH(X18,[8]resumen!$A$5:$A$16,0),MATCH($T$14,[8]resumen!$B$4:$G$4,0))</f>
        <v>8.4216110000000004</v>
      </c>
      <c r="Y96" s="383">
        <f>INDEX([8]resumen!$AT$5:$AY$16,MATCH(Y18,[8]resumen!$A$5:$A$16,0),MATCH($T$14,[8]resumen!$B$4:$G$4,0))</f>
        <v>41.514997000000001</v>
      </c>
      <c r="Z96" s="383">
        <f>INDEX([8]resumen!$AT$5:$AY$16,MATCH(Z18,[8]resumen!$A$5:$A$16,0),MATCH($T$14,[8]resumen!$B$4:$G$4,0))</f>
        <v>13.056189999999999</v>
      </c>
      <c r="AA96" s="383">
        <f>INDEX([8]resumen!$AT$5:$AY$16,MATCH(AA18,[8]resumen!$A$5:$A$16,0),MATCH($T$14,[8]resumen!$B$4:$G$4,0))</f>
        <v>18.916640999999998</v>
      </c>
      <c r="AB96" s="383">
        <f>INDEX([8]resumen!$AT$5:$AY$16,MATCH(AB18,[8]resumen!$A$5:$A$16,0),MATCH($T$14,[8]resumen!$B$4:$G$4,0))</f>
        <v>13.857098000000001</v>
      </c>
      <c r="AC96" s="383">
        <f>INDEX([8]resumen!$AT$5:$AY$16,MATCH(AC18,[8]resumen!$A$5:$A$16,0),MATCH($T$14,[8]resumen!$B$4:$G$4,0))</f>
        <v>0</v>
      </c>
      <c r="AD96" s="383">
        <f>INDEX([8]resumen!$AT$5:$AY$16,MATCH(AD18,[8]resumen!$A$5:$A$16,0),MATCH($T$14,[8]resumen!$B$4:$G$4,0))</f>
        <v>0</v>
      </c>
      <c r="AE96" s="383">
        <f>INDEX([8]resumen!$AT$5:$AY$16,MATCH(AE18,[8]resumen!$A$5:$A$16,0),MATCH($T$14,[8]resumen!$B$4:$G$4,0))</f>
        <v>0</v>
      </c>
      <c r="AF96" s="115"/>
      <c r="AG96" s="275"/>
      <c r="AH96" s="276"/>
      <c r="AI96" s="278">
        <f t="shared" si="61"/>
        <v>-26.581162577114569</v>
      </c>
      <c r="AJ96" s="278">
        <f t="shared" si="61"/>
        <v>3.1291733130541344</v>
      </c>
      <c r="AK96" s="278">
        <f t="shared" si="61"/>
        <v>-52.369836746418272</v>
      </c>
      <c r="AL96" s="278">
        <f t="shared" si="61"/>
        <v>30.444795765070864</v>
      </c>
      <c r="AM96" s="278">
        <f t="shared" si="61"/>
        <v>-36.223055135526963</v>
      </c>
      <c r="AN96" s="278">
        <f t="shared" si="61"/>
        <v>158.72026967983311</v>
      </c>
      <c r="AO96" s="278">
        <f t="shared" si="61"/>
        <v>11.563152532620169</v>
      </c>
      <c r="AP96" s="278">
        <f t="shared" si="61"/>
        <v>-18.700866157133156</v>
      </c>
      <c r="AQ96" s="279">
        <f t="shared" si="62"/>
        <v>-49.793525204019197</v>
      </c>
      <c r="AR96" s="279">
        <f t="shared" si="62"/>
        <v>-100</v>
      </c>
      <c r="AS96" s="279">
        <f t="shared" si="62"/>
        <v>-100</v>
      </c>
      <c r="AT96" s="279">
        <f t="shared" si="62"/>
        <v>-100</v>
      </c>
      <c r="AU96" s="162"/>
      <c r="AV96" s="201">
        <f t="shared" si="63"/>
        <v>109.200396</v>
      </c>
      <c r="AW96" s="201">
        <f t="shared" si="64"/>
        <v>119.701954</v>
      </c>
      <c r="AX96" s="278">
        <f t="shared" si="65"/>
        <v>9.6167764812867595</v>
      </c>
    </row>
    <row r="97" spans="3:52">
      <c r="C97" s="387" t="s">
        <v>270</v>
      </c>
      <c r="D97" s="377" t="s">
        <v>1</v>
      </c>
      <c r="E97" s="380">
        <f>INDEX([8]resumen!$U$5:$Z$16,MATCH(E18,[8]resumen!$A$5:$A$16,0),MATCH($E$14,[8]resumen!$B$4:$G$4,0))</f>
        <v>8.3779419999999991</v>
      </c>
      <c r="F97" s="380">
        <f>INDEX([8]resumen!$U$5:$Z$16,MATCH(F18,[8]resumen!$A$5:$A$16,0),MATCH($E$14,[8]resumen!$B$4:$G$4,0))</f>
        <v>2.6459259999999998</v>
      </c>
      <c r="G97" s="380">
        <f>INDEX([8]resumen!$U$5:$Z$16,MATCH(G18,[8]resumen!$A$5:$A$16,0),MATCH($E$14,[8]resumen!$B$4:$G$4,0))</f>
        <v>33.029023000000002</v>
      </c>
      <c r="H97" s="380">
        <f>INDEX([8]resumen!$U$5:$Z$16,MATCH(H18,[8]resumen!$A$5:$A$16,0),MATCH($E$14,[8]resumen!$B$4:$G$4,0))</f>
        <v>14.191415999999998</v>
      </c>
      <c r="I97" s="380">
        <f>INDEX([8]resumen!$U$5:$Z$16,MATCH(I18,[8]resumen!$A$5:$A$16,0),MATCH($E$14,[8]resumen!$B$4:$G$4,0))</f>
        <v>22.755123000000001</v>
      </c>
      <c r="J97" s="380">
        <f>INDEX([8]resumen!$U$5:$Z$16,MATCH(J18,[8]resumen!$A$5:$A$16,0),MATCH($E$14,[8]resumen!$B$4:$G$4,0))</f>
        <v>8.8866200000000006</v>
      </c>
      <c r="K97" s="380">
        <f>INDEX([8]resumen!$U$5:$Z$16,MATCH(K18,[8]resumen!$A$5:$A$16,0),MATCH($E$14,[8]resumen!$B$4:$G$4,0))</f>
        <v>6.9624250000000005</v>
      </c>
      <c r="L97" s="380">
        <f>INDEX([8]resumen!$U$5:$Z$16,MATCH(L18,[8]resumen!$A$5:$A$16,0),MATCH($E$14,[8]resumen!$B$4:$G$4,0))</f>
        <v>5.4689709999999998</v>
      </c>
      <c r="M97" s="380">
        <f>INDEX([8]resumen!$U$5:$Z$16,MATCH(M18,[8]resumen!$A$5:$A$16,0),MATCH($E$14,[8]resumen!$B$4:$G$4,0))</f>
        <v>2.2503760000000002</v>
      </c>
      <c r="N97" s="380">
        <f>INDEX([8]resumen!$U$5:$Z$16,MATCH(N18,[8]resumen!$A$5:$A$16,0),MATCH($E$14,[8]resumen!$B$4:$G$4,0))</f>
        <v>9.7171119999999984</v>
      </c>
      <c r="O97" s="380">
        <f>INDEX([8]resumen!$U$5:$Z$16,MATCH(O18,[8]resumen!$A$5:$A$16,0),MATCH($E$14,[8]resumen!$B$4:$G$4,0))</f>
        <v>1.7511369999999999</v>
      </c>
      <c r="P97" s="380">
        <f>INDEX([8]resumen!$U$5:$Z$16,MATCH(P18,[8]resumen!$A$5:$A$16,0),MATCH($E$14,[8]resumen!$B$4:$G$4,0))</f>
        <v>2.519504</v>
      </c>
      <c r="Q97" s="150"/>
      <c r="R97" s="275"/>
      <c r="S97" s="276"/>
      <c r="T97" s="383">
        <f>INDEX([8]resumen!$U$5:$Z$16,MATCH(T18,[8]resumen!$A$5:$A$16,0),MATCH($T$14,[8]resumen!$B$4:$G$4,0))</f>
        <v>24.679292</v>
      </c>
      <c r="U97" s="383">
        <f>INDEX([8]resumen!$U$5:$Z$16,MATCH(U18,[8]resumen!$A$5:$A$16,0),MATCH($T$14,[8]resumen!$B$4:$G$4,0))</f>
        <v>2.532111</v>
      </c>
      <c r="V97" s="383">
        <f>INDEX([8]resumen!$U$5:$Z$16,MATCH(V18,[8]resumen!$A$5:$A$16,0),MATCH($T$14,[8]resumen!$B$4:$G$4,0))</f>
        <v>0.46708</v>
      </c>
      <c r="W97" s="383">
        <f>INDEX([8]resumen!$U$5:$Z$16,MATCH(W18,[8]resumen!$A$5:$A$16,0),MATCH($T$14,[8]resumen!$B$4:$G$4,0))</f>
        <v>12.459314000000001</v>
      </c>
      <c r="X97" s="383">
        <f>INDEX([8]resumen!$U$5:$Z$16,MATCH(X18,[8]resumen!$A$5:$A$16,0),MATCH($T$14,[8]resumen!$B$4:$G$4,0))</f>
        <v>1.5199240000000001</v>
      </c>
      <c r="Y97" s="383">
        <f>INDEX([8]resumen!$U$5:$Z$16,MATCH(Y18,[8]resumen!$A$5:$A$16,0),MATCH($T$14,[8]resumen!$B$4:$G$4,0))</f>
        <v>0.7073086652473084</v>
      </c>
      <c r="Z97" s="395" t="s">
        <v>100</v>
      </c>
      <c r="AA97" s="395" t="s">
        <v>100</v>
      </c>
      <c r="AB97" s="383">
        <f>INDEX([8]resumen!$U$5:$Z$16,MATCH(AB18,[8]resumen!$A$5:$A$16,0),MATCH($T$14,[8]resumen!$B$4:$G$4,0))</f>
        <v>0</v>
      </c>
      <c r="AC97" s="383">
        <f>INDEX([8]resumen!$U$5:$Z$16,MATCH(AC18,[8]resumen!$A$5:$A$16,0),MATCH($T$14,[8]resumen!$B$4:$G$4,0))</f>
        <v>0</v>
      </c>
      <c r="AD97" s="383">
        <f>INDEX([8]resumen!$U$5:$Z$16,MATCH(AD18,[8]resumen!$A$5:$A$16,0),MATCH($T$14,[8]resumen!$B$4:$G$4,0))</f>
        <v>0</v>
      </c>
      <c r="AE97" s="383">
        <f>INDEX([8]resumen!$U$5:$Z$16,MATCH(AE18,[8]resumen!$A$5:$A$16,0),MATCH($T$14,[8]resumen!$B$4:$G$4,0))</f>
        <v>0</v>
      </c>
      <c r="AF97" s="115"/>
      <c r="AG97" s="275"/>
      <c r="AH97" s="276"/>
      <c r="AI97" s="278">
        <f>IFERROR(((T97/E97)-1)*100,"ND")</f>
        <v>194.5746342001413</v>
      </c>
      <c r="AJ97" s="278">
        <f>IFERROR(((U97/F97)-1)*100,"ND")</f>
        <v>-4.3015186365756186</v>
      </c>
      <c r="AK97" s="278">
        <f t="shared" si="61"/>
        <v>-98.585849784294254</v>
      </c>
      <c r="AL97" s="278">
        <f t="shared" si="61"/>
        <v>-12.205279585913043</v>
      </c>
      <c r="AM97" s="278">
        <f t="shared" si="61"/>
        <v>-93.320519515539431</v>
      </c>
      <c r="AN97" s="278">
        <f t="shared" si="61"/>
        <v>-92.040745916362937</v>
      </c>
      <c r="AO97" s="278" t="str">
        <f t="shared" si="61"/>
        <v>ND</v>
      </c>
      <c r="AP97" s="278" t="str">
        <f t="shared" si="61"/>
        <v>ND</v>
      </c>
      <c r="AQ97" s="279">
        <f>IFERROR(((AB97/M97)-1)*100,"NA")</f>
        <v>-100</v>
      </c>
      <c r="AR97" s="279">
        <f>IFERROR(((AC97/N97)-1)*100,"NA")</f>
        <v>-100</v>
      </c>
      <c r="AS97" s="279">
        <f>IFERROR(((AD97/O97)-1)*100,"NA")</f>
        <v>-100</v>
      </c>
      <c r="AT97" s="279">
        <f>IFERROR(((AE97/P97)-1)*100,"NA")</f>
        <v>-100</v>
      </c>
      <c r="AU97" s="162"/>
      <c r="AV97" s="201">
        <f t="shared" si="63"/>
        <v>102.317446</v>
      </c>
      <c r="AW97" s="398" t="s">
        <v>100</v>
      </c>
      <c r="AX97" s="278" t="str">
        <f>IFERROR(((AW97/AV97)-1)*100,"ND")</f>
        <v>ND</v>
      </c>
    </row>
    <row r="98" spans="3:52">
      <c r="C98" s="384" t="s">
        <v>263</v>
      </c>
      <c r="D98" s="377" t="s">
        <v>1</v>
      </c>
      <c r="E98" s="380">
        <f>INDEX([8]resumen!$B$24:$G$35,MATCH(E18,[8]resumen!$A$5:$A$16,0),MATCH($E$14,[8]resumen!$B$4:$G$4,0))</f>
        <v>59.923303999999995</v>
      </c>
      <c r="F98" s="380">
        <f>INDEX([8]resumen!$B$24:$G$35,MATCH(F18,[8]resumen!$A$5:$A$16,0),MATCH($E$14,[8]resumen!$B$4:$G$4,0))</f>
        <v>72.97381</v>
      </c>
      <c r="G98" s="380">
        <f>INDEX([8]resumen!$B$24:$G$35,MATCH(G18,[8]resumen!$A$5:$A$16,0),MATCH($E$14,[8]resumen!$B$4:$G$4,0))</f>
        <v>96.643361999999996</v>
      </c>
      <c r="H98" s="380">
        <f>INDEX([8]resumen!$B$24:$G$35,MATCH(H18,[8]resumen!$A$5:$A$16,0),MATCH($E$14,[8]resumen!$B$4:$G$4,0))</f>
        <v>54.545186000000001</v>
      </c>
      <c r="I98" s="380">
        <f>INDEX([8]resumen!$B$24:$G$35,MATCH(I18,[8]resumen!$A$5:$A$16,0),MATCH($E$14,[8]resumen!$B$4:$G$4,0))</f>
        <v>122.949129</v>
      </c>
      <c r="J98" s="380">
        <f>INDEX([8]resumen!$B$24:$G$35,MATCH(J18,[8]resumen!$A$5:$A$16,0),MATCH($E$14,[8]resumen!$B$4:$G$4,0))</f>
        <v>151.31724</v>
      </c>
      <c r="K98" s="380">
        <f>INDEX([8]resumen!$B$24:$G$35,MATCH(K18,[8]resumen!$A$5:$A$16,0),MATCH($E$14,[8]resumen!$B$4:$G$4,0))</f>
        <v>125.689053</v>
      </c>
      <c r="L98" s="380">
        <f>INDEX([8]resumen!$B$24:$G$35,MATCH(L18,[8]resumen!$A$5:$A$16,0),MATCH($E$14,[8]resumen!$B$4:$G$4,0))</f>
        <v>126.940133</v>
      </c>
      <c r="M98" s="380">
        <f>INDEX([8]resumen!$B$24:$G$35,MATCH(M18,[8]resumen!$A$5:$A$16,0),MATCH($E$14,[8]resumen!$B$4:$G$4,0))</f>
        <v>149.11578700000001</v>
      </c>
      <c r="N98" s="380">
        <f>INDEX([8]resumen!$B$24:$G$35,MATCH(N18,[8]resumen!$A$5:$A$16,0),MATCH($E$14,[8]resumen!$B$4:$G$4,0))</f>
        <v>103.266018</v>
      </c>
      <c r="O98" s="380">
        <f>INDEX([8]resumen!$B$24:$G$35,MATCH(O18,[8]resumen!$A$5:$A$16,0),MATCH($E$14,[8]resumen!$B$4:$G$4,0))</f>
        <v>100.91538899999999</v>
      </c>
      <c r="P98" s="380">
        <f>INDEX([8]resumen!$B$24:$G$35,MATCH(P18,[8]resumen!$A$5:$A$16,0),MATCH($E$14,[8]resumen!$B$4:$G$4,0))</f>
        <v>88.338886000000002</v>
      </c>
      <c r="Q98" s="150"/>
      <c r="R98" s="275"/>
      <c r="S98" s="276"/>
      <c r="T98" s="383">
        <f>INDEX([8]resumen!$B$24:$G$35,MATCH(T18,[8]resumen!$A$5:$A$16,0),MATCH($T$14,[8]resumen!$B$4:$G$4,0))</f>
        <v>31.958489999999998</v>
      </c>
      <c r="U98" s="383">
        <f>INDEX([8]resumen!$B$24:$G$35,MATCH(U18,[8]resumen!$A$5:$A$16,0),MATCH($T$14,[8]resumen!$B$4:$G$4,0))</f>
        <v>147.79491000000002</v>
      </c>
      <c r="V98" s="383">
        <f>INDEX([8]resumen!$B$24:$G$35,MATCH(V18,[8]resumen!$A$5:$A$16,0),MATCH($T$14,[8]resumen!$B$4:$G$4,0))</f>
        <v>90.247885999999994</v>
      </c>
      <c r="W98" s="383">
        <f>INDEX([8]resumen!$B$24:$G$35,MATCH(W18,[8]resumen!$A$5:$A$16,0),MATCH($T$14,[8]resumen!$B$4:$G$4,0))</f>
        <v>132.945953</v>
      </c>
      <c r="X98" s="383">
        <f>INDEX([8]resumen!$B$24:$G$35,MATCH(X18,[8]resumen!$A$5:$A$16,0),MATCH($T$14,[8]resumen!$B$4:$G$4,0))</f>
        <v>133.09827100000001</v>
      </c>
      <c r="Y98" s="383">
        <f>INDEX([8]resumen!$B$24:$G$35,MATCH(Y18,[8]resumen!$A$5:$A$16,0),MATCH($T$14,[8]resumen!$B$4:$G$4,0))</f>
        <v>123.412238</v>
      </c>
      <c r="Z98" s="383">
        <f>INDEX([8]resumen!$B$24:$G$35,MATCH(Z18,[8]resumen!$A$5:$A$16,0),MATCH($T$14,[8]resumen!$B$4:$G$4,0))</f>
        <v>150.42599800000002</v>
      </c>
      <c r="AA98" s="383">
        <f>INDEX([8]resumen!$B$24:$G$35,MATCH(AA18,[8]resumen!$A$5:$A$16,0),MATCH($T$14,[8]resumen!$B$4:$G$4,0))</f>
        <v>120.10763100000001</v>
      </c>
      <c r="AB98" s="383">
        <f>INDEX([8]resumen!$B$24:$G$35,MATCH(AB18,[8]resumen!$A$5:$A$16,0),MATCH($T$14,[8]resumen!$B$4:$G$4,0))</f>
        <v>92.14197399999999</v>
      </c>
      <c r="AC98" s="383">
        <f>INDEX([8]resumen!$B$24:$G$35,MATCH(AC18,[8]resumen!$A$5:$A$16,0),MATCH($T$14,[8]resumen!$B$4:$G$4,0))</f>
        <v>0</v>
      </c>
      <c r="AD98" s="383">
        <f>INDEX([8]resumen!$B$24:$G$35,MATCH(AD18,[8]resumen!$A$5:$A$16,0),MATCH($T$14,[8]resumen!$B$4:$G$4,0))</f>
        <v>0</v>
      </c>
      <c r="AE98" s="383">
        <f>INDEX([8]resumen!$B$24:$G$35,MATCH(AE18,[8]resumen!$A$5:$A$16,0),MATCH($T$14,[8]resumen!$B$4:$G$4,0))</f>
        <v>0</v>
      </c>
      <c r="AF98" s="115"/>
      <c r="AG98" s="275"/>
      <c r="AH98" s="276"/>
      <c r="AI98" s="278">
        <f t="shared" si="61"/>
        <v>-46.667677069341842</v>
      </c>
      <c r="AJ98" s="278">
        <f t="shared" si="61"/>
        <v>102.53144244489908</v>
      </c>
      <c r="AK98" s="278">
        <f t="shared" si="61"/>
        <v>-6.6176050456522866</v>
      </c>
      <c r="AL98" s="278">
        <f t="shared" si="61"/>
        <v>143.73544715751817</v>
      </c>
      <c r="AM98" s="278">
        <f t="shared" si="61"/>
        <v>8.2547490027359274</v>
      </c>
      <c r="AN98" s="278">
        <f t="shared" si="61"/>
        <v>-18.441389758364611</v>
      </c>
      <c r="AO98" s="278">
        <f t="shared" si="61"/>
        <v>19.681065621522364</v>
      </c>
      <c r="AP98" s="278">
        <f t="shared" si="61"/>
        <v>-5.3824600924279764</v>
      </c>
      <c r="AQ98" s="279">
        <f t="shared" si="62"/>
        <v>-38.207767364028342</v>
      </c>
      <c r="AR98" s="279">
        <f t="shared" si="62"/>
        <v>-100</v>
      </c>
      <c r="AS98" s="279">
        <f t="shared" si="62"/>
        <v>-100</v>
      </c>
      <c r="AT98" s="279">
        <f t="shared" si="62"/>
        <v>-100</v>
      </c>
      <c r="AU98" s="162"/>
      <c r="AV98" s="201">
        <f t="shared" si="63"/>
        <v>810.98121700000002</v>
      </c>
      <c r="AW98" s="201">
        <f t="shared" si="64"/>
        <v>929.99137699999994</v>
      </c>
      <c r="AX98" s="278">
        <f t="shared" si="65"/>
        <v>14.674835557874566</v>
      </c>
    </row>
    <row r="99" spans="3:52">
      <c r="C99" s="381" t="s">
        <v>57</v>
      </c>
      <c r="D99" s="377" t="s">
        <v>1</v>
      </c>
      <c r="E99" s="380">
        <f>INDEX([8]resumen!$B$43:$G$54,MATCH(E18,[8]resumen!$A$5:$A$16,0),MATCH($E$14,[8]resumen!$B$4:$G$4,0))</f>
        <v>105.88390799999999</v>
      </c>
      <c r="F99" s="380">
        <f>INDEX([8]resumen!$B$43:$G$54,MATCH(F18,[8]resumen!$A$5:$A$16,0),MATCH($E$14,[8]resumen!$B$4:$G$4,0))</f>
        <v>107.23920099999999</v>
      </c>
      <c r="G99" s="380">
        <f>INDEX([8]resumen!$B$43:$G$54,MATCH(G18,[8]resumen!$A$5:$A$16,0),MATCH($E$14,[8]resumen!$B$4:$G$4,0))</f>
        <v>123.072857</v>
      </c>
      <c r="H99" s="380">
        <f>INDEX([8]resumen!$B$43:$G$54,MATCH(H18,[8]resumen!$A$5:$A$16,0),MATCH($E$14,[8]resumen!$B$4:$G$4,0))</f>
        <v>48.264823</v>
      </c>
      <c r="I99" s="380">
        <f>INDEX([8]resumen!$B$43:$G$54,MATCH(I18,[8]resumen!$A$5:$A$16,0),MATCH($E$14,[8]resumen!$B$4:$G$4,0))</f>
        <v>64.044961000000001</v>
      </c>
      <c r="J99" s="380">
        <f>INDEX([8]resumen!$B$43:$G$54,MATCH(J18,[8]resumen!$A$5:$A$16,0),MATCH($E$14,[8]resumen!$B$4:$G$4,0))</f>
        <v>68.909380999999996</v>
      </c>
      <c r="K99" s="380">
        <f>INDEX([8]resumen!$B$43:$G$54,MATCH(K18,[8]resumen!$A$5:$A$16,0),MATCH($E$14,[8]resumen!$B$4:$G$4,0))</f>
        <v>84.395910000000001</v>
      </c>
      <c r="L99" s="380">
        <f>INDEX([8]resumen!$B$43:$G$54,MATCH(L18,[8]resumen!$A$5:$A$16,0),MATCH($E$14,[8]resumen!$B$4:$G$4,0))</f>
        <v>41.513247999999997</v>
      </c>
      <c r="M99" s="380">
        <f>INDEX([8]resumen!$B$43:$G$54,MATCH(M18,[8]resumen!$A$5:$A$16,0),MATCH($E$14,[8]resumen!$B$4:$G$4,0))</f>
        <v>57.219220999999997</v>
      </c>
      <c r="N99" s="380">
        <f>INDEX([8]resumen!$B$43:$G$54,MATCH(N18,[8]resumen!$A$5:$A$16,0),MATCH($E$14,[8]resumen!$B$4:$G$4,0))</f>
        <v>48.116358999999996</v>
      </c>
      <c r="O99" s="380">
        <f>INDEX([8]resumen!$B$43:$G$54,MATCH(O18,[8]resumen!$A$5:$A$16,0),MATCH($E$14,[8]resumen!$B$4:$G$4,0))</f>
        <v>22.481676</v>
      </c>
      <c r="P99" s="380">
        <f>INDEX([8]resumen!$B$43:$G$54,MATCH(P18,[8]resumen!$A$5:$A$16,0),MATCH($E$14,[8]resumen!$B$4:$G$4,0))</f>
        <v>51.754261</v>
      </c>
      <c r="Q99" s="150"/>
      <c r="R99" s="275"/>
      <c r="S99" s="276"/>
      <c r="T99" s="383">
        <f>INDEX([8]resumen!$B$43:$G$54,MATCH(T18,[8]resumen!$A$5:$A$16,0),MATCH($T$14,[8]resumen!$B$4:$G$4,0))</f>
        <v>63.482325000000003</v>
      </c>
      <c r="U99" s="383">
        <f>INDEX([8]resumen!$B$43:$G$54,MATCH(U18,[8]resumen!$A$5:$A$16,0),MATCH($T$14,[8]resumen!$B$4:$G$4,0))</f>
        <v>63.766480999999999</v>
      </c>
      <c r="V99" s="383">
        <f>INDEX([8]resumen!$B$43:$G$54,MATCH(V18,[8]resumen!$A$5:$A$16,0),MATCH($T$14,[8]resumen!$B$4:$G$4,0))</f>
        <v>144.674508</v>
      </c>
      <c r="W99" s="383">
        <f>INDEX([8]resumen!$B$43:$G$54,MATCH(W18,[8]resumen!$A$5:$A$16,0),MATCH($T$14,[8]resumen!$B$4:$G$4,0))</f>
        <v>81.106211999999999</v>
      </c>
      <c r="X99" s="383">
        <f>INDEX([8]resumen!$B$43:$G$54,MATCH(X18,[8]resumen!$A$5:$A$16,0),MATCH($T$14,[8]resumen!$B$4:$G$4,0))</f>
        <v>36.993069000000006</v>
      </c>
      <c r="Y99" s="383">
        <f>INDEX([8]resumen!$B$43:$G$54,MATCH(Y18,[8]resumen!$A$5:$A$16,0),MATCH($T$14,[8]resumen!$B$4:$G$4,0))</f>
        <v>68.568225999999996</v>
      </c>
      <c r="Z99" s="383">
        <f>INDEX([8]resumen!$B$43:$G$54,MATCH(Z18,[8]resumen!$A$5:$A$16,0),MATCH($T$14,[8]resumen!$B$4:$G$4,0))</f>
        <v>40.77216099999999</v>
      </c>
      <c r="AA99" s="383">
        <f>INDEX([8]resumen!$B$43:$G$54,MATCH(AA18,[8]resumen!$A$5:$A$16,0),MATCH($T$14,[8]resumen!$B$4:$G$4,0))</f>
        <v>72.762793000000002</v>
      </c>
      <c r="AB99" s="383">
        <f>INDEX([8]resumen!$B$43:$G$54,MATCH(AB18,[8]resumen!$A$5:$A$16,0),MATCH($T$14,[8]resumen!$B$4:$G$4,0))</f>
        <v>46.776570000000007</v>
      </c>
      <c r="AC99" s="383">
        <f>INDEX([8]resumen!$B$43:$G$54,MATCH(AC18,[8]resumen!$A$5:$A$16,0),MATCH($T$14,[8]resumen!$B$4:$G$4,0))</f>
        <v>0</v>
      </c>
      <c r="AD99" s="383">
        <f>INDEX([8]resumen!$B$43:$G$54,MATCH(AD18,[8]resumen!$A$5:$A$16,0),MATCH($T$14,[8]resumen!$B$4:$G$4,0))</f>
        <v>0</v>
      </c>
      <c r="AE99" s="383">
        <f>INDEX([8]resumen!$B$43:$G$54,MATCH(AE18,[8]resumen!$A$5:$A$16,0),MATCH($T$14,[8]resumen!$B$4:$G$4,0))</f>
        <v>0</v>
      </c>
      <c r="AF99" s="115"/>
      <c r="AG99" s="275"/>
      <c r="AH99" s="276"/>
      <c r="AI99" s="278">
        <f t="shared" si="61"/>
        <v>-40.045351367272907</v>
      </c>
      <c r="AJ99" s="278">
        <f t="shared" si="61"/>
        <v>-40.538086440983456</v>
      </c>
      <c r="AK99" s="278">
        <f t="shared" si="61"/>
        <v>17.551921298129948</v>
      </c>
      <c r="AL99" s="278">
        <f t="shared" si="61"/>
        <v>68.044150912974445</v>
      </c>
      <c r="AM99" s="278">
        <f t="shared" si="61"/>
        <v>-42.238907757317548</v>
      </c>
      <c r="AN99" s="278">
        <f t="shared" si="61"/>
        <v>-0.49507773114374487</v>
      </c>
      <c r="AO99" s="278">
        <f t="shared" si="61"/>
        <v>-51.68941125227515</v>
      </c>
      <c r="AP99" s="278">
        <f t="shared" si="61"/>
        <v>75.276078132937243</v>
      </c>
      <c r="AQ99" s="279">
        <f t="shared" si="62"/>
        <v>-18.250250208754139</v>
      </c>
      <c r="AR99" s="279">
        <f t="shared" si="62"/>
        <v>-100</v>
      </c>
      <c r="AS99" s="279">
        <f t="shared" si="62"/>
        <v>-100</v>
      </c>
      <c r="AT99" s="279">
        <f t="shared" si="62"/>
        <v>-100</v>
      </c>
      <c r="AU99" s="162"/>
      <c r="AV99" s="201">
        <f t="shared" si="63"/>
        <v>643.32428899999991</v>
      </c>
      <c r="AW99" s="201">
        <f t="shared" si="64"/>
        <v>572.12577499999998</v>
      </c>
      <c r="AX99" s="278">
        <f t="shared" si="65"/>
        <v>-11.067282118427823</v>
      </c>
    </row>
    <row r="100" spans="3:52" ht="16.5" customHeight="1">
      <c r="C100" s="272" t="s">
        <v>77</v>
      </c>
      <c r="D100" s="377" t="s">
        <v>78</v>
      </c>
      <c r="E100" s="281">
        <f>INDEX([8]resumen!$B$63:$G$74,MATCH(E18,[8]resumen!$A$5:$A$16,0),MATCH($E$14,[8]resumen!$B$4:$G$4,0))</f>
        <v>142623.62452583999</v>
      </c>
      <c r="F100" s="281">
        <f>INDEX([8]resumen!$B$63:$G$74,MATCH(F18,[8]resumen!$A$5:$A$16,0),MATCH($E$14,[8]resumen!$B$4:$G$4,0))</f>
        <v>138663.55488312003</v>
      </c>
      <c r="G100" s="281">
        <f>INDEX([8]resumen!$B$63:$G$74,MATCH(G18,[8]resumen!$A$5:$A$16,0),MATCH($E$14,[8]resumen!$B$4:$G$4,0))</f>
        <v>162900.7457876</v>
      </c>
      <c r="H100" s="281">
        <f>INDEX([8]resumen!$B$63:$G$74,MATCH(H18,[8]resumen!$A$5:$A$16,0),MATCH($E$14,[8]resumen!$B$4:$G$4,0))</f>
        <v>130724.39311912</v>
      </c>
      <c r="I100" s="281">
        <f>INDEX([8]resumen!$B$63:$G$74,MATCH(I18,[8]resumen!$A$5:$A$16,0),MATCH($E$14,[8]resumen!$B$4:$G$4,0))</f>
        <v>127530.47144344001</v>
      </c>
      <c r="J100" s="281">
        <f>INDEX([8]resumen!$B$63:$G$74,MATCH(J18,[8]resumen!$A$5:$A$16,0),MATCH($E$14,[8]resumen!$B$4:$G$4,0))</f>
        <v>125131.84810048</v>
      </c>
      <c r="K100" s="281">
        <f>INDEX([8]resumen!$B$63:$G$74,MATCH(K18,[8]resumen!$A$5:$A$16,0),MATCH($E$14,[8]resumen!$B$4:$G$4,0))</f>
        <v>124906.06542056001</v>
      </c>
      <c r="L100" s="281">
        <f>INDEX([8]resumen!$B$63:$G$74,MATCH(L18,[8]resumen!$A$5:$A$16,0),MATCH($E$14,[8]resumen!$B$4:$G$4,0))</f>
        <v>106590.99224928001</v>
      </c>
      <c r="M100" s="281">
        <f>INDEX([8]resumen!$B$63:$G$74,MATCH(M18,[8]resumen!$A$5:$A$16,0),MATCH($E$14,[8]resumen!$B$4:$G$4,0))</f>
        <v>105630.98780552001</v>
      </c>
      <c r="N100" s="281">
        <f>INDEX([8]resumen!$B$63:$G$74,MATCH(N18,[8]resumen!$A$5:$A$16,0),MATCH($E$14,[8]resumen!$B$4:$G$4,0))</f>
        <v>110790.10113024001</v>
      </c>
      <c r="O100" s="281">
        <f>INDEX([8]resumen!$B$63:$G$74,MATCH(O18,[8]resumen!$A$5:$A$16,0),MATCH($E$14,[8]resumen!$B$4:$G$4,0))</f>
        <v>70365.188585119991</v>
      </c>
      <c r="P100" s="281">
        <f>INDEX([8]resumen!$B$63:$G$74,MATCH(P18,[8]resumen!$A$5:$A$16,0),MATCH($E$14,[8]resumen!$B$4:$G$4,0))</f>
        <v>97622.582936240025</v>
      </c>
      <c r="Q100" s="150"/>
      <c r="R100" s="275"/>
      <c r="S100" s="276"/>
      <c r="T100" s="287">
        <f>INDEX([8]resumen!$B$63:$G$74,MATCH(T18,[8]resumen!$A$5:$A$16,0),MATCH($T$14,[8]resumen!$B$4:$G$4,0))</f>
        <v>108229.18677259122</v>
      </c>
      <c r="U100" s="287">
        <f>INDEX([8]resumen!$B$63:$G$74,MATCH(U18,[8]resumen!$A$5:$A$16,0),MATCH($T$14,[8]resumen!$B$4:$G$4,0))</f>
        <v>115641.53039221041</v>
      </c>
      <c r="V100" s="287">
        <f>INDEX([8]resumen!$B$63:$G$74,MATCH(V18,[8]resumen!$A$5:$A$16,0),MATCH($T$14,[8]resumen!$B$4:$G$4,0))</f>
        <v>137055.209615448</v>
      </c>
      <c r="W100" s="287">
        <f>INDEX([8]resumen!$B$63:$G$74,MATCH(W18,[8]resumen!$A$5:$A$16,0),MATCH($T$14,[8]resumen!$B$4:$G$4,0))</f>
        <v>111633.81318024882</v>
      </c>
      <c r="X100" s="287">
        <f>INDEX([8]resumen!$B$63:$G$74,MATCH(X18,[8]resumen!$A$5:$A$16,0),MATCH($T$14,[8]resumen!$B$4:$G$4,0))</f>
        <v>117882.38218507601</v>
      </c>
      <c r="Y100" s="287">
        <f>INDEX([8]resumen!$B$63:$G$74,MATCH(Y18,[8]resumen!$A$5:$A$16,0),MATCH($T$14,[8]resumen!$B$4:$G$4,0))</f>
        <v>120154.6025606568</v>
      </c>
      <c r="Z100" s="287">
        <f>INDEX([8]resumen!$B$63:$G$74,MATCH(Z18,[8]resumen!$A$5:$A$16,0),MATCH($T$14,[8]resumen!$B$4:$G$4,0))</f>
        <v>115561.63216736</v>
      </c>
      <c r="AA100" s="287">
        <f>INDEX([8]resumen!$B$63:$G$74,MATCH(AA18,[8]resumen!$A$5:$A$16,0),MATCH($T$14,[8]resumen!$B$4:$G$4,0))</f>
        <v>116264.33112664001</v>
      </c>
      <c r="AB100" s="287">
        <f>INDEX([8]resumen!$B$63:$G$74,MATCH(AB18,[8]resumen!$A$5:$A$16,0),MATCH($T$14,[8]resumen!$B$4:$G$4,0))</f>
        <v>0</v>
      </c>
      <c r="AC100" s="287">
        <f>INDEX([8]resumen!$B$63:$G$74,MATCH(AC18,[8]resumen!$A$5:$A$16,0),MATCH($T$14,[8]resumen!$B$4:$G$4,0))</f>
        <v>0</v>
      </c>
      <c r="AD100" s="287">
        <f>INDEX([8]resumen!$B$63:$G$74,MATCH(AD18,[8]resumen!$A$5:$A$16,0),MATCH($T$14,[8]resumen!$B$4:$G$4,0))</f>
        <v>0</v>
      </c>
      <c r="AE100" s="287">
        <f>INDEX([8]resumen!$B$63:$G$74,MATCH(AE18,[8]resumen!$A$5:$A$16,0),MATCH($T$14,[8]resumen!$B$4:$G$4,0))</f>
        <v>0</v>
      </c>
      <c r="AF100" s="115"/>
      <c r="AG100" s="275"/>
      <c r="AH100" s="276"/>
      <c r="AI100" s="278">
        <f t="shared" si="61"/>
        <v>-24.115526349575646</v>
      </c>
      <c r="AJ100" s="278">
        <f t="shared" si="61"/>
        <v>-16.602794086964646</v>
      </c>
      <c r="AK100" s="278">
        <f t="shared" si="61"/>
        <v>-15.865818199415116</v>
      </c>
      <c r="AL100" s="278">
        <f t="shared" si="61"/>
        <v>-14.603686032395856</v>
      </c>
      <c r="AM100" s="278">
        <f t="shared" si="61"/>
        <v>-7.5653207811146039</v>
      </c>
      <c r="AN100" s="278">
        <f t="shared" si="61"/>
        <v>-3.9776009188536077</v>
      </c>
      <c r="AO100" s="278">
        <f t="shared" si="61"/>
        <v>-7.4811685259136169</v>
      </c>
      <c r="AP100" s="278">
        <f t="shared" si="61"/>
        <v>9.0751935723962127</v>
      </c>
      <c r="AQ100" s="279">
        <f t="shared" si="62"/>
        <v>-100</v>
      </c>
      <c r="AR100" s="279">
        <f t="shared" si="62"/>
        <v>-100</v>
      </c>
      <c r="AS100" s="279">
        <f t="shared" si="62"/>
        <v>-100</v>
      </c>
      <c r="AT100" s="279">
        <f t="shared" si="62"/>
        <v>-100</v>
      </c>
      <c r="AU100" s="162"/>
      <c r="AV100" s="201">
        <f t="shared" si="63"/>
        <v>1059071.69552944</v>
      </c>
      <c r="AW100" s="201">
        <f t="shared" si="64"/>
        <v>942422.68800023128</v>
      </c>
      <c r="AX100" s="278">
        <f t="shared" si="65"/>
        <v>-11.014269196467829</v>
      </c>
    </row>
    <row r="101" spans="3:52">
      <c r="C101" s="272" t="s">
        <v>79</v>
      </c>
      <c r="D101" s="377" t="s">
        <v>80</v>
      </c>
      <c r="E101" s="281">
        <f>INDEX([8]resumen!$M$63:$R$74,MATCH(E18,[8]resumen!$A$5:$A$16,0),MATCH($E$14,[8]resumen!$B$4:$G$4,0))</f>
        <v>168473.23499999999</v>
      </c>
      <c r="F101" s="281">
        <f>INDEX([8]resumen!$M$63:$R$74,MATCH(F18,[8]resumen!$A$5:$A$16,0),MATCH($E$14,[8]resumen!$B$4:$G$4,0))</f>
        <v>144526.049</v>
      </c>
      <c r="G101" s="281">
        <f>INDEX([8]resumen!$M$63:$R$74,MATCH(G18,[8]resumen!$A$5:$A$16,0),MATCH($E$14,[8]resumen!$B$4:$G$4,0))</f>
        <v>205809.26</v>
      </c>
      <c r="H101" s="281">
        <f>INDEX([8]resumen!$M$63:$R$74,MATCH(H18,[8]resumen!$A$5:$A$16,0),MATCH($E$14,[8]resumen!$B$4:$G$4,0))</f>
        <v>171111.49299999999</v>
      </c>
      <c r="I101" s="281">
        <f>INDEX([8]resumen!$M$63:$R$74,MATCH(I18,[8]resumen!$A$5:$A$16,0),MATCH($E$14,[8]resumen!$B$4:$G$4,0))</f>
        <v>175649.78000000003</v>
      </c>
      <c r="J101" s="281">
        <f>INDEX([8]resumen!$M$63:$R$74,MATCH(J18,[8]resumen!$A$5:$A$16,0),MATCH($E$14,[8]resumen!$B$4:$G$4,0))</f>
        <v>177007.61500000002</v>
      </c>
      <c r="K101" s="281">
        <f>INDEX([8]resumen!$M$63:$R$74,MATCH(K18,[8]resumen!$A$5:$A$16,0),MATCH($E$14,[8]resumen!$B$4:$G$4,0))</f>
        <v>172629.989</v>
      </c>
      <c r="L101" s="281">
        <f>INDEX([8]resumen!$M$63:$R$74,MATCH(L18,[8]resumen!$A$5:$A$16,0),MATCH($E$14,[8]resumen!$B$4:$G$4,0))</f>
        <v>161698</v>
      </c>
      <c r="M101" s="281">
        <f>INDEX([8]resumen!$M$63:$R$74,MATCH(M18,[8]resumen!$A$5:$A$16,0),MATCH($E$14,[8]resumen!$B$4:$G$4,0))</f>
        <v>160094.74</v>
      </c>
      <c r="N101" s="281">
        <f>INDEX([8]resumen!$M$63:$R$74,MATCH(N18,[8]resumen!$A$5:$A$16,0),MATCH($E$14,[8]resumen!$B$4:$G$4,0))</f>
        <v>179213.13</v>
      </c>
      <c r="O101" s="281">
        <f>INDEX([8]resumen!$M$63:$R$74,MATCH(O18,[8]resumen!$A$5:$A$16,0),MATCH($E$14,[8]resumen!$B$4:$G$4,0))</f>
        <v>128903.74099999998</v>
      </c>
      <c r="P101" s="281">
        <f>INDEX([8]resumen!$M$63:$R$74,MATCH(P18,[8]resumen!$A$5:$A$16,0),MATCH($E$14,[8]resumen!$B$4:$G$4,0))</f>
        <v>151272.766</v>
      </c>
      <c r="Q101" s="150"/>
      <c r="R101" s="275"/>
      <c r="S101" s="276"/>
      <c r="T101" s="287">
        <f>INDEX([8]resumen!$M$63:$R$74,MATCH(T18,[8]resumen!$A$5:$A$16,0),MATCH($T$14,[8]resumen!$B$4:$G$4,0))</f>
        <v>153649.77499999999</v>
      </c>
      <c r="U101" s="287">
        <f>INDEX([8]resumen!$M$63:$R$74,MATCH(U18,[8]resumen!$A$5:$A$16,0),MATCH($T$14,[8]resumen!$B$4:$G$4,0))</f>
        <v>165339.28299999997</v>
      </c>
      <c r="V101" s="287">
        <f>INDEX([8]resumen!$M$63:$R$74,MATCH(V18,[8]resumen!$A$5:$A$16,0),MATCH($T$14,[8]resumen!$B$4:$G$4,0))</f>
        <v>178986.652</v>
      </c>
      <c r="W101" s="287">
        <f>INDEX([8]resumen!$M$63:$R$74,MATCH(W18,[8]resumen!$A$5:$A$16,0),MATCH($T$14,[8]resumen!$B$4:$G$4,0))</f>
        <v>167411.82500000001</v>
      </c>
      <c r="X101" s="287">
        <f>INDEX([8]resumen!$M$63:$R$74,MATCH(X18,[8]resumen!$A$5:$A$16,0),MATCH($T$14,[8]resumen!$B$4:$G$4,0))</f>
        <v>164493.10724999997</v>
      </c>
      <c r="Y101" s="287">
        <f>INDEX([8]resumen!$M$63:$R$74,MATCH(Y18,[8]resumen!$A$5:$A$16,0),MATCH($T$14,[8]resumen!$B$4:$G$4,0))</f>
        <v>179423.04</v>
      </c>
      <c r="Z101" s="287">
        <f>INDEX([8]resumen!$M$63:$R$74,MATCH(Z18,[8]resumen!$A$5:$A$16,0),MATCH($T$14,[8]resumen!$B$4:$G$4,0))</f>
        <v>165766</v>
      </c>
      <c r="AA101" s="287">
        <f>INDEX([8]resumen!$M$63:$R$74,MATCH(AA18,[8]resumen!$A$5:$A$16,0),MATCH($T$14,[8]resumen!$B$4:$G$4,0))</f>
        <v>149393.19319771533</v>
      </c>
      <c r="AB101" s="287">
        <f>INDEX([8]resumen!$M$63:$R$74,MATCH(AB18,[8]resumen!$A$5:$A$16,0),MATCH($T$14,[8]resumen!$B$4:$G$4,0))</f>
        <v>0</v>
      </c>
      <c r="AC101" s="287">
        <f>INDEX([8]resumen!$M$63:$R$74,MATCH(AC18,[8]resumen!$A$5:$A$16,0),MATCH($T$14,[8]resumen!$B$4:$G$4,0))</f>
        <v>0</v>
      </c>
      <c r="AD101" s="287">
        <f>INDEX([8]resumen!$M$63:$R$74,MATCH(AD18,[8]resumen!$A$5:$A$16,0),MATCH($T$14,[8]resumen!$B$4:$G$4,0))</f>
        <v>0</v>
      </c>
      <c r="AE101" s="287">
        <f>INDEX([8]resumen!$M$63:$R$74,MATCH(AE18,[8]resumen!$A$5:$A$16,0),MATCH($T$14,[8]resumen!$B$4:$G$4,0))</f>
        <v>0</v>
      </c>
      <c r="AF101" s="115"/>
      <c r="AG101" s="275"/>
      <c r="AH101" s="276"/>
      <c r="AI101" s="278">
        <f t="shared" si="61"/>
        <v>-8.7987032480263068</v>
      </c>
      <c r="AJ101" s="278">
        <f t="shared" si="61"/>
        <v>14.401026073853274</v>
      </c>
      <c r="AK101" s="278">
        <f t="shared" si="61"/>
        <v>-13.032750810143334</v>
      </c>
      <c r="AL101" s="278">
        <f t="shared" si="61"/>
        <v>-2.1621388108629125</v>
      </c>
      <c r="AM101" s="278">
        <f t="shared" si="61"/>
        <v>-6.3516576849683819</v>
      </c>
      <c r="AN101" s="278">
        <f t="shared" si="61"/>
        <v>1.3645881845252728</v>
      </c>
      <c r="AO101" s="278">
        <f t="shared" si="61"/>
        <v>-3.976127809403962</v>
      </c>
      <c r="AP101" s="278">
        <f t="shared" si="61"/>
        <v>-7.6097458238720712</v>
      </c>
      <c r="AQ101" s="279">
        <f t="shared" si="62"/>
        <v>-100</v>
      </c>
      <c r="AR101" s="279">
        <f t="shared" si="62"/>
        <v>-100</v>
      </c>
      <c r="AS101" s="279">
        <f t="shared" si="62"/>
        <v>-100</v>
      </c>
      <c r="AT101" s="279">
        <f t="shared" si="62"/>
        <v>-100</v>
      </c>
      <c r="AU101" s="162"/>
      <c r="AV101" s="201">
        <f t="shared" si="63"/>
        <v>1376905.4210000001</v>
      </c>
      <c r="AW101" s="201">
        <f t="shared" si="64"/>
        <v>1324462.8754477154</v>
      </c>
      <c r="AX101" s="278">
        <f t="shared" si="65"/>
        <v>-3.8087253309088909</v>
      </c>
    </row>
    <row r="102" spans="3:52" s="172" customFormat="1">
      <c r="C102" s="185"/>
      <c r="D102" s="185"/>
      <c r="E102" s="185"/>
      <c r="F102" s="185"/>
      <c r="G102" s="186"/>
      <c r="H102" s="186"/>
      <c r="I102" s="187"/>
      <c r="J102" s="187"/>
      <c r="K102" s="187"/>
      <c r="L102" s="187"/>
      <c r="M102" s="187"/>
      <c r="N102" s="187"/>
      <c r="O102" s="169"/>
      <c r="P102" s="169"/>
      <c r="Q102" s="150"/>
      <c r="R102" s="169"/>
      <c r="S102" s="169"/>
      <c r="T102" s="244"/>
      <c r="U102" s="244"/>
      <c r="V102" s="244"/>
      <c r="W102" s="244"/>
      <c r="X102" s="170"/>
      <c r="Y102" s="169"/>
      <c r="Z102" s="169"/>
      <c r="AA102" s="169"/>
      <c r="AB102" s="169"/>
      <c r="AC102" s="169"/>
      <c r="AD102" s="169"/>
      <c r="AE102" s="169"/>
      <c r="AF102" s="115"/>
      <c r="AG102" s="169"/>
      <c r="AH102" s="169"/>
      <c r="AI102" s="152"/>
      <c r="AJ102" s="152"/>
      <c r="AK102" s="152"/>
      <c r="AL102" s="152"/>
      <c r="AM102" s="152"/>
      <c r="AN102" s="152"/>
      <c r="AO102" s="152"/>
      <c r="AP102" s="152"/>
      <c r="AQ102" s="152"/>
      <c r="AR102" s="152"/>
      <c r="AS102" s="152"/>
      <c r="AT102" s="152"/>
      <c r="AU102" s="162"/>
      <c r="AV102" s="152"/>
      <c r="AW102" s="152"/>
      <c r="AX102" s="171"/>
      <c r="AZ102" s="173"/>
    </row>
    <row r="103" spans="3:52" s="172" customFormat="1">
      <c r="C103" s="32" t="s">
        <v>235</v>
      </c>
      <c r="D103" s="174"/>
      <c r="E103" s="174"/>
      <c r="F103" s="174"/>
      <c r="G103" s="174"/>
      <c r="H103" s="174"/>
      <c r="I103" s="175"/>
      <c r="J103" s="175"/>
      <c r="K103" s="175"/>
      <c r="L103" s="175"/>
      <c r="M103" s="175"/>
      <c r="N103" s="175"/>
      <c r="O103" s="176"/>
      <c r="P103" s="176"/>
      <c r="Q103" s="150"/>
      <c r="R103" s="176"/>
      <c r="S103" s="176"/>
      <c r="T103" s="243"/>
      <c r="U103" s="243"/>
      <c r="V103" s="243"/>
      <c r="W103" s="243"/>
      <c r="X103" s="177"/>
      <c r="Y103" s="176"/>
      <c r="Z103" s="176"/>
      <c r="AA103" s="176"/>
      <c r="AB103" s="176"/>
      <c r="AC103" s="176"/>
      <c r="AD103" s="176"/>
      <c r="AE103" s="176"/>
      <c r="AF103" s="115"/>
      <c r="AG103" s="176"/>
      <c r="AH103" s="176"/>
      <c r="AI103" s="178"/>
      <c r="AJ103" s="178"/>
      <c r="AK103" s="178"/>
      <c r="AL103" s="178"/>
      <c r="AM103" s="178"/>
      <c r="AN103" s="178"/>
      <c r="AO103" s="178"/>
      <c r="AP103" s="178"/>
      <c r="AQ103" s="181"/>
      <c r="AR103" s="181"/>
      <c r="AS103" s="181"/>
      <c r="AT103" s="181"/>
      <c r="AU103" s="162"/>
      <c r="AV103" s="438" t="s">
        <v>245</v>
      </c>
      <c r="AW103" s="439"/>
      <c r="AX103" s="292" t="s">
        <v>0</v>
      </c>
      <c r="AZ103" s="173"/>
    </row>
    <row r="104" spans="3:52">
      <c r="C104" s="324" t="s">
        <v>283</v>
      </c>
      <c r="D104" s="376" t="s">
        <v>31</v>
      </c>
      <c r="E104" s="307">
        <f>(((INDEX([9]resumen!$B$5:$H$16,MATCH(E16,[9]resumen!$A$5:$A$16,0),MATCH($E$14,[9]resumen!$B$4:$H$4,0)))))/1000</f>
        <v>55969.522961778996</v>
      </c>
      <c r="F104" s="307">
        <f>(((INDEX([9]resumen!$B$5:$H$16,MATCH(F16,[9]resumen!$A$5:$A$16,0),MATCH($E$14,[9]resumen!$B$4:$H$4,0)))))/1000</f>
        <v>56079.8961323166</v>
      </c>
      <c r="G104" s="307">
        <f>(((INDEX([9]resumen!$B$5:$H$16,MATCH(G16,[9]resumen!$A$5:$A$16,0),MATCH($E$14,[9]resumen!$B$4:$H$4,0)))))/1000</f>
        <v>56528.000442189994</v>
      </c>
      <c r="H104" s="307">
        <f>(((INDEX([9]resumen!$B$5:$H$16,MATCH(H16,[9]resumen!$A$5:$A$16,0),MATCH($E$14,[9]resumen!$B$4:$H$4,0)))))/1000</f>
        <v>56916.754470963999</v>
      </c>
      <c r="I104" s="307">
        <f>(((INDEX([9]resumen!$B$5:$H$16,MATCH(I16,[9]resumen!$A$5:$A$16,0),MATCH($E$14,[9]resumen!$B$4:$H$4,0)))))/1000</f>
        <v>57456.946029113002</v>
      </c>
      <c r="J104" s="307">
        <f>(((INDEX([9]resumen!$B$5:$H$16,MATCH(J16,[9]resumen!$A$5:$A$16,0),MATCH($E$14,[9]resumen!$B$4:$H$4,0)))))/1000</f>
        <v>58671.569579989991</v>
      </c>
      <c r="K104" s="307">
        <f>(((INDEX([9]resumen!$B$5:$H$16,MATCH(K16,[9]resumen!$A$5:$A$16,0),MATCH($E$14,[9]resumen!$B$4:$H$4,0)))))/1000</f>
        <v>59226.423695203986</v>
      </c>
      <c r="L104" s="307">
        <f>(((INDEX([9]resumen!$B$5:$H$16,MATCH(L16,[9]resumen!$A$5:$A$16,0),MATCH($E$14,[9]resumen!$B$4:$H$4,0)))))/1000</f>
        <v>60036.097180495992</v>
      </c>
      <c r="M104" s="307">
        <f>(((INDEX([9]resumen!$B$5:$H$16,MATCH(M16,[9]resumen!$A$5:$A$16,0),MATCH($E$14,[9]resumen!$B$4:$H$4,0)))))/1000</f>
        <v>60501.966731855005</v>
      </c>
      <c r="N104" s="307">
        <f>(((INDEX([9]resumen!$B$5:$H$16,MATCH(N16,[9]resumen!$A$5:$A$16,0),MATCH($E$14,[9]resumen!$B$4:$H$4,0)))))/1000</f>
        <v>60818.497389530596</v>
      </c>
      <c r="O104" s="307">
        <f>(((INDEX([9]resumen!$B$5:$H$16,MATCH(O16,[9]resumen!$A$5:$A$16,0),MATCH($E$14,[9]resumen!$B$4:$H$4,0)))))/1000</f>
        <v>61711.864656207006</v>
      </c>
      <c r="P104" s="307">
        <f>(((INDEX([9]resumen!$B$5:$H$16,MATCH(P16,[9]resumen!$A$5:$A$16,0),MATCH($E$14,[9]resumen!$B$4:$H$4,0)))))/1000</f>
        <v>61621.418119422</v>
      </c>
      <c r="Q104" s="150"/>
      <c r="R104" s="296"/>
      <c r="S104" s="308"/>
      <c r="T104" s="312">
        <f>(((INDEX([9]resumen!$B$5:$H$16,MATCH(T16,[9]resumen!$A$5:$A$16,0),MATCH($T$14,[9]resumen!$B$4:$H$4,0)))))/1000</f>
        <v>64309.957806530001</v>
      </c>
      <c r="U104" s="312">
        <f>(((INDEX([9]resumen!$B$5:$H$16,MATCH(U16,[9]resumen!$A$5:$A$16,0),MATCH($T$14,[9]resumen!$B$4:$H$4,0)))))/1000</f>
        <v>64426.802838190008</v>
      </c>
      <c r="V104" s="312">
        <f>(((INDEX([9]resumen!$B$5:$H$16,MATCH(V16,[9]resumen!$A$5:$A$16,0),MATCH($T$14,[9]resumen!$B$4:$H$4,0)))))/1000</f>
        <v>64363.40495317</v>
      </c>
      <c r="W104" s="312">
        <f>(((INDEX([9]resumen!$B$5:$H$16,MATCH(W16,[9]resumen!$A$5:$A$16,0),MATCH($T$14,[9]resumen!$B$4:$H$4,0)))))/1000</f>
        <v>63808.400308510005</v>
      </c>
      <c r="X104" s="312">
        <f>(((INDEX([9]resumen!$B$5:$H$16,MATCH(X16,[9]resumen!$A$5:$A$16,0),MATCH($T$14,[9]resumen!$B$4:$H$4,0)))))/1000</f>
        <v>63805.128682280018</v>
      </c>
      <c r="Y104" s="312">
        <f>(((INDEX([9]resumen!$B$5:$H$16,MATCH(Y16,[9]resumen!$A$5:$A$16,0),MATCH($T$14,[9]resumen!$B$4:$H$4,0)))))/1000</f>
        <v>64176.377961890001</v>
      </c>
      <c r="Z104" s="312">
        <f>(((INDEX([9]resumen!$B$5:$H$16,MATCH(Z16,[9]resumen!$A$5:$A$16,0),MATCH($T$14,[9]resumen!$B$4:$H$4,0)))))/1000</f>
        <v>64332.921332179998</v>
      </c>
      <c r="AA104" s="394" t="s">
        <v>100</v>
      </c>
      <c r="AB104" s="312">
        <f>(((INDEX([9]resumen!$B$5:$H$16,MATCH(AB16,[9]resumen!$A$5:$A$16,0),MATCH($T$14,[9]resumen!$B$4:$H$4,0)))))/1000</f>
        <v>0</v>
      </c>
      <c r="AC104" s="312">
        <f>(((INDEX([9]resumen!$B$5:$H$16,MATCH(AC16,[9]resumen!$A$5:$A$16,0),MATCH($T$14,[9]resumen!$B$4:$H$4,0)))))/1000</f>
        <v>0</v>
      </c>
      <c r="AD104" s="312">
        <f>(((INDEX([9]resumen!$B$5:$H$16,MATCH(AD16,[9]resumen!$A$5:$A$16,0),MATCH($T$14,[9]resumen!$B$4:$H$4,0)))))/1000</f>
        <v>0</v>
      </c>
      <c r="AE104" s="312">
        <f>(((INDEX([9]resumen!$B$5:$H$16,MATCH(AE16,[9]resumen!$A$5:$A$16,0),MATCH($T$14,[9]resumen!$B$4:$H$4,0)))))/1000</f>
        <v>0</v>
      </c>
      <c r="AF104" s="115"/>
      <c r="AG104" s="296"/>
      <c r="AH104" s="296"/>
      <c r="AI104" s="297">
        <f>IFERROR(((T104/E104)-1)*100,"ND")</f>
        <v>14.901743669401291</v>
      </c>
      <c r="AJ104" s="297">
        <f t="shared" ref="AJ104:AP106" si="66">IFERROR(((U104/F104)-1)*100,"ND")</f>
        <v>14.883955359295719</v>
      </c>
      <c r="AK104" s="297">
        <f t="shared" si="66"/>
        <v>13.861103258009466</v>
      </c>
      <c r="AL104" s="297">
        <f t="shared" si="66"/>
        <v>12.108290259350207</v>
      </c>
      <c r="AM104" s="297">
        <f t="shared" si="66"/>
        <v>11.04859045231963</v>
      </c>
      <c r="AN104" s="297">
        <f t="shared" si="66"/>
        <v>9.3824119949527116</v>
      </c>
      <c r="AO104" s="297">
        <f t="shared" si="66"/>
        <v>8.6219922095169821</v>
      </c>
      <c r="AP104" s="297" t="str">
        <f t="shared" si="66"/>
        <v>ND</v>
      </c>
      <c r="AQ104" s="309">
        <f t="shared" ref="AQ104:AT106" si="67">IFERROR(((AB104/M104)-1)*100,"NA")</f>
        <v>-100</v>
      </c>
      <c r="AR104" s="309">
        <f t="shared" si="67"/>
        <v>-100</v>
      </c>
      <c r="AS104" s="309">
        <f t="shared" si="67"/>
        <v>-100</v>
      </c>
      <c r="AT104" s="309">
        <f t="shared" si="67"/>
        <v>-100</v>
      </c>
      <c r="AU104" s="162"/>
      <c r="AV104" s="326">
        <f>L104</f>
        <v>60036.097180495992</v>
      </c>
      <c r="AW104" s="300">
        <f>Y104</f>
        <v>64176.377961890001</v>
      </c>
      <c r="AX104" s="297">
        <f t="shared" ref="AX104:AX106" si="68">IFERROR(((AW104/AV104)-1)*100,"ND")</f>
        <v>6.896319007790308</v>
      </c>
    </row>
    <row r="105" spans="3:52">
      <c r="C105" s="319" t="s">
        <v>284</v>
      </c>
      <c r="D105" s="377" t="s">
        <v>49</v>
      </c>
      <c r="E105" s="273">
        <f>(((INDEX([9]resumen!$B$23:$H$34,MATCH(E16,[9]resumen!$A$5:$A$16,0),MATCH($E$14,[9]resumen!$B$4:$H$4,0)))))/1000</f>
        <v>66635.168415191903</v>
      </c>
      <c r="F105" s="273">
        <f>(((INDEX([9]resumen!$B$23:$H$34,MATCH(F16,[9]resumen!$A$5:$A$16,0),MATCH($E$14,[9]resumen!$B$4:$H$4,0)))))/1000</f>
        <v>66648.650693400006</v>
      </c>
      <c r="G105" s="273">
        <f>(((INDEX([9]resumen!$B$23:$H$34,MATCH(G16,[9]resumen!$A$5:$A$16,0),MATCH($E$14,[9]resumen!$B$4:$H$4,0)))))/1000</f>
        <v>68463.759243401902</v>
      </c>
      <c r="H105" s="273">
        <f>(((INDEX([9]resumen!$B$23:$H$34,MATCH(H16,[9]resumen!$A$5:$A$16,0),MATCH($E$14,[9]resumen!$B$4:$H$4,0)))))/1000</f>
        <v>68153.4931078019</v>
      </c>
      <c r="I105" s="273">
        <f>(((INDEX([9]resumen!$B$23:$H$34,MATCH(I16,[9]resumen!$A$5:$A$16,0),MATCH($E$14,[9]resumen!$B$4:$H$4,0)))))/1000</f>
        <v>68777.693362151695</v>
      </c>
      <c r="J105" s="273">
        <f>(((INDEX([9]resumen!$B$23:$H$34,MATCH(J16,[9]resumen!$A$5:$A$16,0),MATCH($E$14,[9]resumen!$B$4:$H$4,0)))))/1000</f>
        <v>69828.315133550001</v>
      </c>
      <c r="K105" s="273">
        <f>(((INDEX([9]resumen!$B$23:$H$34,MATCH(K16,[9]resumen!$A$5:$A$16,0),MATCH($E$14,[9]resumen!$B$4:$H$4,0)))))/1000</f>
        <v>71461.553897991806</v>
      </c>
      <c r="L105" s="273">
        <f>(((INDEX([9]resumen!$B$23:$H$34,MATCH(L16,[9]resumen!$A$5:$A$16,0),MATCH($E$14,[9]resumen!$B$4:$H$4,0)))))/1000</f>
        <v>71552.844468081894</v>
      </c>
      <c r="M105" s="273">
        <f>(((INDEX([9]resumen!$B$23:$H$34,MATCH(M16,[9]resumen!$A$5:$A$16,0),MATCH($E$14,[9]resumen!$B$4:$H$4,0)))))/1000</f>
        <v>71152.047965301899</v>
      </c>
      <c r="N105" s="273">
        <f>(((INDEX([9]resumen!$B$23:$H$34,MATCH(N16,[9]resumen!$A$5:$A$16,0),MATCH($E$14,[9]resumen!$B$4:$H$4,0)))))/1000</f>
        <v>70240.706645461905</v>
      </c>
      <c r="O105" s="273">
        <f>(((INDEX([9]resumen!$B$23:$H$34,MATCH(O16,[9]resumen!$A$5:$A$16,0),MATCH($E$14,[9]resumen!$B$4:$H$4,0)))))/1000</f>
        <v>71022.316195981897</v>
      </c>
      <c r="P105" s="273">
        <f>(((INDEX([9]resumen!$B$23:$H$34,MATCH(P16,[9]resumen!$A$5:$A$16,0),MATCH($E$14,[9]resumen!$B$4:$H$4,0)))))/1000</f>
        <v>71324.036052381896</v>
      </c>
      <c r="Q105" s="150"/>
      <c r="R105" s="275"/>
      <c r="S105" s="276"/>
      <c r="T105" s="311">
        <f>(((INDEX([9]resumen!$B$23:$H$34,MATCH(T16,[9]resumen!$A$5:$A$16,0),MATCH($T$14,[9]resumen!$B$4:$H$4,0)))))/1000</f>
        <v>73791.410803669991</v>
      </c>
      <c r="U105" s="311">
        <f>(((INDEX([9]resumen!$B$23:$H$34,MATCH(U16,[9]resumen!$A$5:$A$16,0),MATCH($T$14,[9]resumen!$B$4:$H$4,0)))))/1000</f>
        <v>73830.015943999999</v>
      </c>
      <c r="V105" s="311">
        <f>(((INDEX([9]resumen!$B$23:$H$34,MATCH(V16,[9]resumen!$A$5:$A$16,0),MATCH($T$14,[9]resumen!$B$4:$H$4,0)))))/1000</f>
        <v>73240.506018009997</v>
      </c>
      <c r="W105" s="311">
        <f>(((INDEX([9]resumen!$B$23:$H$34,MATCH(W16,[9]resumen!$A$5:$A$16,0),MATCH($T$14,[9]resumen!$B$4:$H$4,0)))))/1000</f>
        <v>72215.780869280017</v>
      </c>
      <c r="X105" s="311">
        <f>(((INDEX([9]resumen!$B$23:$H$34,MATCH(X16,[9]resumen!$A$5:$A$16,0),MATCH($T$14,[9]resumen!$B$4:$H$4,0)))))/1000</f>
        <v>72411.004947640002</v>
      </c>
      <c r="Y105" s="311">
        <f>(((INDEX([9]resumen!$B$23:$H$34,MATCH(Y16,[9]resumen!$A$5:$A$16,0),MATCH($T$14,[9]resumen!$B$4:$H$4,0)))))/1000</f>
        <v>73284.181389610007</v>
      </c>
      <c r="Z105" s="311">
        <f>(((INDEX([9]resumen!$B$23:$H$34,MATCH(Z16,[9]resumen!$A$5:$A$16,0),MATCH($T$14,[9]resumen!$B$4:$H$4,0)))))/1000</f>
        <v>72810.064010080008</v>
      </c>
      <c r="AA105" s="395" t="s">
        <v>100</v>
      </c>
      <c r="AB105" s="311">
        <f>(((INDEX([9]resumen!$B$23:$H$34,MATCH(AB16,[9]resumen!$A$5:$A$16,0),MATCH($T$14,[9]resumen!$B$4:$H$4,0)))))/1000</f>
        <v>0</v>
      </c>
      <c r="AC105" s="311">
        <f>(((INDEX([9]resumen!$B$23:$H$34,MATCH(AC16,[9]resumen!$A$5:$A$16,0),MATCH($T$14,[9]resumen!$B$4:$H$4,0)))))/1000</f>
        <v>0</v>
      </c>
      <c r="AD105" s="311">
        <f>(((INDEX([9]resumen!$B$23:$H$34,MATCH(AD16,[9]resumen!$A$5:$A$16,0),MATCH($T$14,[9]resumen!$B$4:$H$4,0)))))/1000</f>
        <v>0</v>
      </c>
      <c r="AE105" s="311">
        <f>(((INDEX([9]resumen!$B$23:$H$34,MATCH(AE16,[9]resumen!$A$5:$A$16,0),MATCH($T$14,[9]resumen!$B$4:$H$4,0)))))/1000</f>
        <v>0</v>
      </c>
      <c r="AF105" s="115"/>
      <c r="AG105" s="275"/>
      <c r="AH105" s="275"/>
      <c r="AI105" s="278">
        <f>IFERROR(((T105/E105)-1)*100,"ND")</f>
        <v>10.739437685350794</v>
      </c>
      <c r="AJ105" s="278">
        <f t="shared" si="66"/>
        <v>10.77495969668767</v>
      </c>
      <c r="AK105" s="278">
        <f t="shared" si="66"/>
        <v>6.9770442455925341</v>
      </c>
      <c r="AL105" s="278">
        <f t="shared" si="66"/>
        <v>5.9604982462932332</v>
      </c>
      <c r="AM105" s="278">
        <f t="shared" si="66"/>
        <v>5.2826889182761017</v>
      </c>
      <c r="AN105" s="278">
        <f t="shared" si="66"/>
        <v>4.9490901354994676</v>
      </c>
      <c r="AO105" s="278">
        <f t="shared" si="66"/>
        <v>1.8870428062803368</v>
      </c>
      <c r="AP105" s="278" t="str">
        <f t="shared" si="66"/>
        <v>ND</v>
      </c>
      <c r="AQ105" s="279">
        <f t="shared" si="67"/>
        <v>-100</v>
      </c>
      <c r="AR105" s="279">
        <f t="shared" si="67"/>
        <v>-100</v>
      </c>
      <c r="AS105" s="279">
        <f t="shared" si="67"/>
        <v>-100</v>
      </c>
      <c r="AT105" s="279">
        <f t="shared" si="67"/>
        <v>-100</v>
      </c>
      <c r="AU105" s="162"/>
      <c r="AV105" s="326">
        <f>L105</f>
        <v>71552.844468081894</v>
      </c>
      <c r="AW105" s="300">
        <f t="shared" ref="AW105:AW106" si="69">Y105</f>
        <v>73284.181389610007</v>
      </c>
      <c r="AX105" s="278">
        <f t="shared" si="68"/>
        <v>2.4196619077812009</v>
      </c>
    </row>
    <row r="106" spans="3:52">
      <c r="C106" s="319" t="s">
        <v>285</v>
      </c>
      <c r="D106" s="377" t="s">
        <v>50</v>
      </c>
      <c r="E106" s="311">
        <f>(((INDEX([9]resumen!$L$5:$R$16,MATCH(E16,[9]resumen!$A$5:$A$16,0),MATCH($E$14,[9]resumen!$B$4:$H$4,0)))))</f>
        <v>25.436314773274798</v>
      </c>
      <c r="F106" s="311">
        <f>(((INDEX([9]resumen!$L$5:$R$16,MATCH(F16,[9]resumen!$A$5:$A$16,0),MATCH($E$14,[9]resumen!$B$4:$H$4,0)))))</f>
        <v>25.217618250753819</v>
      </c>
      <c r="G106" s="311">
        <f>(((INDEX([9]resumen!$L$5:$R$16,MATCH(G16,[9]resumen!$A$5:$A$16,0),MATCH($E$14,[9]resumen!$B$4:$H$4,0)))))</f>
        <v>26.730713578722625</v>
      </c>
      <c r="H106" s="311">
        <f>(((INDEX([9]resumen!$L$5:$R$16,MATCH(H16,[9]resumen!$A$5:$A$16,0),MATCH($E$14,[9]resumen!$B$4:$H$4,0)))))</f>
        <v>25.236502279119538</v>
      </c>
      <c r="I106" s="311">
        <f>(((INDEX([9]resumen!$L$5:$R$16,MATCH(I16,[9]resumen!$A$5:$A$16,0),MATCH($E$14,[9]resumen!$B$4:$H$4,0)))))</f>
        <v>25.023146638588546</v>
      </c>
      <c r="J106" s="311">
        <f>(((INDEX([9]resumen!$L$5:$R$16,MATCH(J16,[9]resumen!$A$5:$A$16,0),MATCH($E$14,[9]resumen!$B$4:$H$4,0)))))</f>
        <v>24.566392319564894</v>
      </c>
      <c r="K106" s="311">
        <f>(((INDEX([9]resumen!$L$5:$R$16,MATCH(K16,[9]resumen!$A$5:$A$16,0),MATCH($E$14,[9]resumen!$B$4:$H$4,0)))))</f>
        <v>24.899681893175334</v>
      </c>
      <c r="L106" s="311">
        <f>(((INDEX([9]resumen!$L$5:$R$16,MATCH(L16,[9]resumen!$A$5:$A$16,0),MATCH($E$14,[9]resumen!$B$4:$H$4,0)))))</f>
        <v>23.849458484196663</v>
      </c>
      <c r="M106" s="311">
        <f>(((INDEX([9]resumen!$L$5:$R$16,MATCH(M16,[9]resumen!$A$5:$A$16,0),MATCH($E$14,[9]resumen!$B$4:$H$4,0)))))</f>
        <v>23.27969245569377</v>
      </c>
      <c r="N106" s="311">
        <f>(((INDEX([9]resumen!$L$5:$R$16,MATCH(N16,[9]resumen!$A$5:$A$16,0),MATCH($E$14,[9]resumen!$B$4:$H$4,0)))))</f>
        <v>22.304889887888418</v>
      </c>
      <c r="O106" s="311">
        <f>(((INDEX([9]resumen!$L$5:$R$16,MATCH(O16,[9]resumen!$A$5:$A$16,0),MATCH($E$14,[9]resumen!$B$4:$H$4,0)))))</f>
        <v>22.642021216902783</v>
      </c>
      <c r="P106" s="311">
        <f>(((INDEX([9]resumen!$L$5:$R$16,MATCH(P16,[9]resumen!$A$5:$A$16,0),MATCH($E$14,[9]resumen!$B$4:$H$4,0)))))</f>
        <v>23.23056496308115</v>
      </c>
      <c r="Q106" s="150"/>
      <c r="R106" s="328"/>
      <c r="S106" s="276"/>
      <c r="T106" s="311">
        <f>(((INDEX([9]resumen!$L$5:$R$16,MATCH(T16,[9]resumen!$A$5:$A$16,0),MATCH($T$14,[9]resumen!$B$4:$H$4,0)))))</f>
        <v>21.99970473874259</v>
      </c>
      <c r="U106" s="311">
        <f>(((INDEX([9]resumen!$L$5:$R$16,MATCH(U16,[9]resumen!$A$5:$A$16,0),MATCH($T$14,[9]resumen!$B$4:$H$4,0)))))</f>
        <v>21.485678475150245</v>
      </c>
      <c r="V106" s="311">
        <f>(((INDEX([9]resumen!$L$5:$R$16,MATCH(V16,[9]resumen!$A$5:$A$16,0),MATCH($T$14,[9]resumen!$B$4:$H$4,0)))))</f>
        <v>21.033221183059435</v>
      </c>
      <c r="W106" s="311">
        <f>(((INDEX([9]resumen!$L$5:$R$16,MATCH(W16,[9]resumen!$A$5:$A$16,0),MATCH($T$14,[9]resumen!$B$4:$H$4,0)))))</f>
        <v>19.956463790908924</v>
      </c>
      <c r="X106" s="311">
        <f>(((INDEX([9]resumen!$L$5:$R$16,MATCH(X16,[9]resumen!$A$5:$A$16,0),MATCH($T$14,[9]resumen!$B$4:$H$4,0)))))</f>
        <v>19.943421084616038</v>
      </c>
      <c r="Y106" s="311">
        <f>(((INDEX([9]resumen!$L$5:$R$16,MATCH(Y16,[9]resumen!$A$5:$A$16,0),MATCH($T$14,[9]resumen!$B$4:$H$4,0)))))</f>
        <v>20.431958103011407</v>
      </c>
      <c r="Z106" s="311">
        <f>(((INDEX([9]resumen!$L$5:$R$16,MATCH(Z16,[9]resumen!$A$5:$A$16,0),MATCH($T$14,[9]resumen!$B$4:$H$4,0)))))</f>
        <v>19.517352702083393</v>
      </c>
      <c r="AA106" s="395" t="s">
        <v>100</v>
      </c>
      <c r="AB106" s="311">
        <f>(((INDEX([9]resumen!$L$5:$R$16,MATCH(AB16,[9]resumen!$A$5:$A$16,0),MATCH($T$14,[9]resumen!$B$4:$H$4,0)))))</f>
        <v>0</v>
      </c>
      <c r="AC106" s="311">
        <f>(((INDEX([9]resumen!$L$5:$R$16,MATCH(AC16,[9]resumen!$A$5:$A$16,0),MATCH($T$14,[9]resumen!$B$4:$H$4,0)))))</f>
        <v>0</v>
      </c>
      <c r="AD106" s="311">
        <f>(((INDEX([9]resumen!$L$5:$R$16,MATCH(AD16,[9]resumen!$A$5:$A$16,0),MATCH($T$14,[9]resumen!$B$4:$H$4,0)))))</f>
        <v>0</v>
      </c>
      <c r="AE106" s="311">
        <f>(((INDEX([9]resumen!$L$5:$R$16,MATCH(AE16,[9]resumen!$A$5:$A$16,0),MATCH($T$14,[9]resumen!$B$4:$H$4,0)))))</f>
        <v>0</v>
      </c>
      <c r="AF106" s="115"/>
      <c r="AG106" s="275"/>
      <c r="AH106" s="275"/>
      <c r="AI106" s="278">
        <f>IFERROR(((T106/E106)-1)*100,"ND")</f>
        <v>-13.510644388403914</v>
      </c>
      <c r="AJ106" s="278">
        <f t="shared" si="66"/>
        <v>-14.79893833943663</v>
      </c>
      <c r="AK106" s="278">
        <f t="shared" si="66"/>
        <v>-21.314404416791689</v>
      </c>
      <c r="AL106" s="278">
        <f t="shared" si="66"/>
        <v>-20.922227770760738</v>
      </c>
      <c r="AM106" s="278">
        <f t="shared" si="66"/>
        <v>-20.300107046245706</v>
      </c>
      <c r="AN106" s="278">
        <f t="shared" si="66"/>
        <v>-16.829635229999916</v>
      </c>
      <c r="AO106" s="278">
        <f t="shared" si="66"/>
        <v>-21.616056037114127</v>
      </c>
      <c r="AP106" s="278" t="str">
        <f t="shared" si="66"/>
        <v>ND</v>
      </c>
      <c r="AQ106" s="279">
        <f t="shared" si="67"/>
        <v>-100</v>
      </c>
      <c r="AR106" s="279">
        <f t="shared" si="67"/>
        <v>-100</v>
      </c>
      <c r="AS106" s="279">
        <f t="shared" si="67"/>
        <v>-100</v>
      </c>
      <c r="AT106" s="279">
        <f t="shared" si="67"/>
        <v>-100</v>
      </c>
      <c r="AU106" s="162"/>
      <c r="AV106" s="326">
        <f>L106</f>
        <v>23.849458484196663</v>
      </c>
      <c r="AW106" s="300">
        <f t="shared" si="69"/>
        <v>20.431958103011407</v>
      </c>
      <c r="AX106" s="278">
        <f t="shared" si="68"/>
        <v>-14.3294674109678</v>
      </c>
    </row>
    <row r="107" spans="3:52">
      <c r="C107" s="159"/>
      <c r="D107" s="159"/>
      <c r="E107" s="159"/>
      <c r="F107" s="159"/>
      <c r="G107" s="159"/>
      <c r="H107" s="159"/>
      <c r="I107" s="159"/>
      <c r="J107" s="159"/>
      <c r="K107" s="159"/>
      <c r="L107" s="159"/>
      <c r="M107" s="159"/>
      <c r="N107" s="159"/>
      <c r="O107" s="159"/>
      <c r="P107" s="159"/>
      <c r="Q107" s="150"/>
      <c r="R107" s="159"/>
      <c r="S107" s="159"/>
      <c r="T107" s="159"/>
      <c r="U107" s="159"/>
      <c r="V107" s="159"/>
      <c r="W107" s="159"/>
      <c r="X107" s="159"/>
      <c r="Y107" s="159"/>
      <c r="Z107" s="159"/>
      <c r="AA107" s="159"/>
      <c r="AB107" s="159"/>
      <c r="AC107" s="159"/>
      <c r="AD107" s="159"/>
      <c r="AE107" s="159"/>
      <c r="AF107" s="115"/>
      <c r="AG107" s="159"/>
      <c r="AH107" s="159"/>
      <c r="AI107" s="159"/>
      <c r="AJ107" s="159"/>
      <c r="AK107" s="159"/>
      <c r="AL107" s="159"/>
      <c r="AM107" s="159"/>
      <c r="AN107" s="159"/>
      <c r="AO107" s="159"/>
      <c r="AP107" s="159"/>
      <c r="AQ107" s="159"/>
      <c r="AR107" s="159"/>
      <c r="AS107" s="159"/>
      <c r="AT107" s="159"/>
      <c r="AU107" s="162"/>
      <c r="AV107" s="159"/>
      <c r="AW107" s="159"/>
      <c r="AX107" s="163"/>
    </row>
    <row r="108" spans="3:52" s="172" customFormat="1">
      <c r="C108" s="32" t="s">
        <v>236</v>
      </c>
      <c r="D108" s="174"/>
      <c r="E108" s="174"/>
      <c r="F108" s="174"/>
      <c r="G108" s="174"/>
      <c r="H108" s="174"/>
      <c r="I108" s="175"/>
      <c r="J108" s="175"/>
      <c r="K108" s="175"/>
      <c r="L108" s="175"/>
      <c r="M108" s="175"/>
      <c r="N108" s="175"/>
      <c r="O108" s="176"/>
      <c r="P108" s="176"/>
      <c r="Q108" s="150"/>
      <c r="R108" s="176"/>
      <c r="S108" s="176"/>
      <c r="T108" s="243"/>
      <c r="U108" s="243"/>
      <c r="V108" s="243"/>
      <c r="W108" s="243"/>
      <c r="X108" s="177"/>
      <c r="Y108" s="176"/>
      <c r="Z108" s="176"/>
      <c r="AA108" s="176"/>
      <c r="AB108" s="176"/>
      <c r="AC108" s="176"/>
      <c r="AD108" s="176"/>
      <c r="AE108" s="176"/>
      <c r="AF108" s="115"/>
      <c r="AG108" s="176"/>
      <c r="AH108" s="176"/>
      <c r="AI108" s="178"/>
      <c r="AJ108" s="178"/>
      <c r="AK108" s="178"/>
      <c r="AL108" s="178"/>
      <c r="AM108" s="178"/>
      <c r="AN108" s="178"/>
      <c r="AO108" s="178"/>
      <c r="AP108" s="178"/>
      <c r="AQ108" s="178"/>
      <c r="AR108" s="178"/>
      <c r="AS108" s="178"/>
      <c r="AT108" s="178"/>
      <c r="AU108" s="162"/>
      <c r="AV108" s="438" t="str">
        <f>AV91</f>
        <v>Acumulado Agosto</v>
      </c>
      <c r="AW108" s="439"/>
      <c r="AX108" s="292" t="s">
        <v>0</v>
      </c>
      <c r="AZ108" s="173"/>
    </row>
    <row r="109" spans="3:52" ht="15.75" customHeight="1">
      <c r="C109" s="324" t="s">
        <v>238</v>
      </c>
      <c r="D109" s="376" t="s">
        <v>31</v>
      </c>
      <c r="E109" s="307">
        <f>(((INDEX([10]resumen!$B$5:$H$16,MATCH(E16,[9]resumen!$A$5:$A$16,0),MATCH($E$14,[9]resumen!$B$4:$H$4,0)))))/1000</f>
        <v>2.4183750000000002</v>
      </c>
      <c r="F109" s="307">
        <f>(((INDEX([10]resumen!$B$5:$H$16,MATCH(F16,[9]resumen!$A$5:$A$16,0),MATCH($E$14,[9]resumen!$B$4:$H$4,0)))))/1000</f>
        <v>1.198142</v>
      </c>
      <c r="G109" s="307">
        <f>(((INDEX([10]resumen!$B$5:$H$16,MATCH(G16,[9]resumen!$A$5:$A$16,0),MATCH($E$14,[9]resumen!$B$4:$H$4,0)))))/1000</f>
        <v>3.7145199999999998</v>
      </c>
      <c r="H109" s="307">
        <f>(((INDEX([10]resumen!$B$5:$H$16,MATCH(H16,[9]resumen!$A$5:$A$16,0),MATCH($E$14,[9]resumen!$B$4:$H$4,0)))))/1000</f>
        <v>2.6833279999999995</v>
      </c>
      <c r="I109" s="307">
        <f>(((INDEX([10]resumen!$B$5:$H$16,MATCH(I16,[9]resumen!$A$5:$A$16,0),MATCH($E$14,[9]resumen!$B$4:$H$4,0)))))/1000</f>
        <v>4.3885420000000002</v>
      </c>
      <c r="J109" s="307">
        <f>(((INDEX([10]resumen!$B$5:$H$16,MATCH(J16,[9]resumen!$A$5:$A$16,0),MATCH($E$14,[9]resumen!$B$4:$H$4,0)))))/1000</f>
        <v>7.5347679999999988</v>
      </c>
      <c r="K109" s="307">
        <f>(((INDEX([10]resumen!$B$5:$H$16,MATCH(K16,[9]resumen!$A$5:$A$16,0),MATCH($E$14,[9]resumen!$B$4:$H$4,0)))))/1000</f>
        <v>11.329612000000001</v>
      </c>
      <c r="L109" s="307">
        <f>(((INDEX([10]resumen!$B$5:$H$16,MATCH(L16,[9]resumen!$A$5:$A$16,0),MATCH($E$14,[9]resumen!$B$4:$H$4,0)))))/1000</f>
        <v>8.9165129999999984</v>
      </c>
      <c r="M109" s="307">
        <f>(((INDEX([10]resumen!$B$5:$H$16,MATCH(M16,[9]resumen!$A$5:$A$16,0),MATCH($E$14,[9]resumen!$B$4:$H$4,0)))))/1000</f>
        <v>11.342751</v>
      </c>
      <c r="N109" s="307">
        <f>(((INDEX([10]resumen!$B$5:$H$16,MATCH(N16,[9]resumen!$A$5:$A$16,0),MATCH($E$14,[9]resumen!$B$4:$H$4,0)))))/1000</f>
        <v>11.350720000000001</v>
      </c>
      <c r="O109" s="307">
        <f>(((INDEX([10]resumen!$B$5:$H$16,MATCH(O16,[9]resumen!$A$5:$A$16,0),MATCH($E$14,[9]resumen!$B$4:$H$4,0)))))/1000</f>
        <v>9.4629969999999997</v>
      </c>
      <c r="P109" s="307">
        <f>(((INDEX([10]resumen!$B$5:$H$16,MATCH(P16,[9]resumen!$A$5:$A$16,0),MATCH($E$14,[9]resumen!$B$4:$H$4,0)))))/1000</f>
        <v>1.3193469999999998</v>
      </c>
      <c r="Q109" s="150"/>
      <c r="R109" s="296"/>
      <c r="S109" s="308"/>
      <c r="T109" s="312">
        <f>(((INDEX([10]resumen!$B$5:$H$16,MATCH(T16,[9]resumen!$A$5:$A$16,0),MATCH($T$14,[9]resumen!$B$4:$H$4,0)))))/1000</f>
        <v>8.9487990000000011</v>
      </c>
      <c r="U109" s="312">
        <f>(((INDEX([10]resumen!$B$5:$H$16,MATCH(U16,[9]resumen!$A$5:$A$16,0),MATCH($T$14,[9]resumen!$B$4:$H$4,0)))))/1000</f>
        <v>3.9223159999999999</v>
      </c>
      <c r="V109" s="312">
        <f>(((INDEX([10]resumen!$B$5:$H$16,MATCH(V16,[9]resumen!$A$5:$A$16,0),MATCH($T$14,[9]resumen!$B$4:$H$4,0)))))/1000</f>
        <v>7.9371589999999994</v>
      </c>
      <c r="W109" s="312">
        <f>(((INDEX([10]resumen!$B$5:$H$16,MATCH(W16,[9]resumen!$A$5:$A$16,0),MATCH($T$14,[9]resumen!$B$4:$H$4,0)))))/1000</f>
        <v>2.4345059999999998</v>
      </c>
      <c r="X109" s="312">
        <f>(((INDEX([10]resumen!$B$5:$H$16,MATCH(X16,[9]resumen!$A$5:$A$16,0),MATCH($T$14,[9]resumen!$B$4:$H$4,0)))))/1000</f>
        <v>1.8554800000000002</v>
      </c>
      <c r="Y109" s="312">
        <f>(((INDEX([10]resumen!$B$5:$H$16,MATCH(Y16,[9]resumen!$A$5:$A$16,0),MATCH($T$14,[9]resumen!$B$4:$H$4,0)))))/1000</f>
        <v>6.6001100000000008</v>
      </c>
      <c r="Z109" s="312">
        <f>(((INDEX([10]resumen!$B$5:$H$16,MATCH(Z16,[9]resumen!$A$5:$A$16,0),MATCH($T$14,[9]resumen!$B$4:$H$4,0)))))/1000</f>
        <v>0.56093700000000002</v>
      </c>
      <c r="AA109" s="312">
        <f>(((INDEX([10]resumen!$B$5:$H$16,MATCH(AA16,[9]resumen!$A$5:$A$16,0),MATCH($T$14,[9]resumen!$B$4:$H$4,0)))))/1000</f>
        <v>4.5145400000000002</v>
      </c>
      <c r="AB109" s="312">
        <f>(((INDEX([10]resumen!$B$5:$H$16,MATCH(AB16,[9]resumen!$A$5:$A$16,0),MATCH($T$14,[9]resumen!$B$4:$H$4,0)))))/1000</f>
        <v>0</v>
      </c>
      <c r="AC109" s="312">
        <f>(((INDEX([10]resumen!$B$5:$H$16,MATCH(AC16,[9]resumen!$A$5:$A$16,0),MATCH($T$14,[9]resumen!$B$4:$H$4,0)))))/1000</f>
        <v>0</v>
      </c>
      <c r="AD109" s="312">
        <f>(((INDEX([10]resumen!$B$5:$H$16,MATCH(AD16,[9]resumen!$A$5:$A$16,0),MATCH($T$14,[9]resumen!$B$4:$H$4,0)))))/1000</f>
        <v>0</v>
      </c>
      <c r="AE109" s="312">
        <f>(((INDEX([10]resumen!$B$5:$H$16,MATCH(AE16,[9]resumen!$A$5:$A$16,0),MATCH($T$14,[9]resumen!$B$4:$H$4,0)))))/1000</f>
        <v>0</v>
      </c>
      <c r="AF109" s="115"/>
      <c r="AG109" s="296"/>
      <c r="AH109" s="296"/>
      <c r="AI109" s="297">
        <f>IFERROR(((T109/E109)-1)*100,"ND")</f>
        <v>270.03355559001398</v>
      </c>
      <c r="AJ109" s="297">
        <f t="shared" ref="AJ109:AP112" si="70">IFERROR(((U109/F109)-1)*100,"ND")</f>
        <v>227.36653919151485</v>
      </c>
      <c r="AK109" s="297">
        <f t="shared" si="70"/>
        <v>113.67926407718896</v>
      </c>
      <c r="AL109" s="297">
        <f t="shared" si="70"/>
        <v>-9.2728879958022148</v>
      </c>
      <c r="AM109" s="297">
        <f t="shared" si="70"/>
        <v>-57.719898772758697</v>
      </c>
      <c r="AN109" s="297">
        <f t="shared" si="70"/>
        <v>-12.404602238582507</v>
      </c>
      <c r="AO109" s="297">
        <f t="shared" si="70"/>
        <v>-95.048930184016882</v>
      </c>
      <c r="AP109" s="297">
        <f t="shared" si="70"/>
        <v>-49.368772299216054</v>
      </c>
      <c r="AQ109" s="309">
        <f t="shared" ref="AQ109:AT110" si="71">IFERROR(((AB109/M109)-1)*100,"NA")</f>
        <v>-100</v>
      </c>
      <c r="AR109" s="309">
        <f t="shared" si="71"/>
        <v>-100</v>
      </c>
      <c r="AS109" s="309">
        <f t="shared" si="71"/>
        <v>-100</v>
      </c>
      <c r="AT109" s="309">
        <f t="shared" si="71"/>
        <v>-100</v>
      </c>
      <c r="AU109" s="162"/>
      <c r="AV109" s="201">
        <f t="shared" ref="AV109:AV112" si="72">SUM(E109:L109)</f>
        <v>42.183799999999991</v>
      </c>
      <c r="AW109" s="201">
        <f t="shared" ref="AW109:AW112" si="73">SUM(T109:AA109)</f>
        <v>36.773847000000004</v>
      </c>
      <c r="AX109" s="297">
        <f t="shared" ref="AX109:AX112" si="74">IFERROR(((AW109/AV109)-1)*100,"ND")</f>
        <v>-12.824717071482395</v>
      </c>
    </row>
    <row r="110" spans="3:52" ht="18" customHeight="1">
      <c r="C110" s="319" t="s">
        <v>239</v>
      </c>
      <c r="D110" s="377" t="s">
        <v>49</v>
      </c>
      <c r="E110" s="273">
        <f>(((INDEX([10]resumen!$B$24:$H$35,MATCH(E16,[9]resumen!$A$5:$A$16,0),MATCH($E$14,[9]resumen!$B$4:$H$4,0)))))/1000</f>
        <v>0.20533899999999999</v>
      </c>
      <c r="F110" s="273">
        <f>(((INDEX([10]resumen!$B$24:$H$35,MATCH(F16,[9]resumen!$A$5:$A$16,0),MATCH($E$14,[9]resumen!$B$4:$H$4,0)))))/1000</f>
        <v>0.242506</v>
      </c>
      <c r="G110" s="273">
        <f>(((INDEX([10]resumen!$B$24:$H$35,MATCH(G16,[9]resumen!$A$5:$A$16,0),MATCH($E$14,[9]resumen!$B$4:$H$4,0)))))/1000</f>
        <v>0.88697999999999999</v>
      </c>
      <c r="H110" s="273">
        <f>(((INDEX([10]resumen!$B$24:$H$35,MATCH(H16,[9]resumen!$A$5:$A$16,0),MATCH($E$14,[9]resumen!$B$4:$H$4,0)))))/1000</f>
        <v>0.69858900000000002</v>
      </c>
      <c r="I110" s="273">
        <f>(((INDEX([10]resumen!$B$24:$H$35,MATCH(I16,[9]resumen!$A$5:$A$16,0),MATCH($E$14,[9]resumen!$B$4:$H$4,0)))))/1000</f>
        <v>1.399626</v>
      </c>
      <c r="J110" s="273">
        <f>(((INDEX([10]resumen!$B$24:$H$35,MATCH(J16,[9]resumen!$A$5:$A$16,0),MATCH($E$14,[9]resumen!$B$4:$H$4,0)))))/1000</f>
        <v>2.5281219999999998</v>
      </c>
      <c r="K110" s="273">
        <f>(((INDEX([10]resumen!$B$24:$H$35,MATCH(K16,[9]resumen!$A$5:$A$16,0),MATCH($E$14,[9]resumen!$B$4:$H$4,0)))))/1000</f>
        <v>3.6226180000000001</v>
      </c>
      <c r="L110" s="273">
        <f>(((INDEX([10]resumen!$B$24:$H$35,MATCH(L16,[9]resumen!$A$5:$A$16,0),MATCH($E$14,[9]resumen!$B$4:$H$4,0)))))/1000</f>
        <v>2.250175</v>
      </c>
      <c r="M110" s="273">
        <f>(((INDEX([10]resumen!$B$24:$H$35,MATCH(M16,[9]resumen!$A$5:$A$16,0),MATCH($E$14,[9]resumen!$B$4:$H$4,0)))))/1000</f>
        <v>3.1182420000000004</v>
      </c>
      <c r="N110" s="273">
        <f>(((INDEX([10]resumen!$B$24:$H$35,MATCH(N16,[9]resumen!$A$5:$A$16,0),MATCH($E$14,[9]resumen!$B$4:$H$4,0)))))/1000</f>
        <v>1.6957329999999999</v>
      </c>
      <c r="O110" s="273">
        <f>(((INDEX([10]resumen!$B$24:$H$35,MATCH(O16,[9]resumen!$A$5:$A$16,0),MATCH($E$14,[9]resumen!$B$4:$H$4,0)))))/1000</f>
        <v>0.49041299999999999</v>
      </c>
      <c r="P110" s="273">
        <f>(((INDEX([10]resumen!$B$24:$H$35,MATCH(P16,[9]resumen!$A$5:$A$16,0),MATCH($E$14,[9]resumen!$B$4:$H$4,0)))))/1000</f>
        <v>0.16741600000000001</v>
      </c>
      <c r="Q110" s="150"/>
      <c r="R110" s="275"/>
      <c r="S110" s="276"/>
      <c r="T110" s="311">
        <f>(((INDEX([10]resumen!$B$24:$H$35,MATCH(T16,[9]resumen!$A$5:$A$16,0),MATCH($T$14,[9]resumen!$B$4:$H$4,0)))))/1000</f>
        <v>0.64743499999999998</v>
      </c>
      <c r="U110" s="311">
        <f>(((INDEX([10]resumen!$B$24:$H$35,MATCH(U16,[9]resumen!$A$5:$A$16,0),MATCH($T$14,[9]resumen!$B$4:$H$4,0)))))/1000</f>
        <v>0.30462299999999998</v>
      </c>
      <c r="V110" s="311">
        <f>(((INDEX([10]resumen!$B$24:$H$35,MATCH(V16,[9]resumen!$A$5:$A$16,0),MATCH($T$14,[9]resumen!$B$4:$H$4,0)))))/1000</f>
        <v>0.60975699999999999</v>
      </c>
      <c r="W110" s="311">
        <f>(((INDEX([10]resumen!$B$24:$H$35,MATCH(W16,[9]resumen!$A$5:$A$16,0),MATCH($T$14,[9]resumen!$B$4:$H$4,0)))))/1000</f>
        <v>0.68606800000000001</v>
      </c>
      <c r="X110" s="311">
        <f>(((INDEX([10]resumen!$B$24:$H$35,MATCH(X16,[9]resumen!$A$5:$A$16,0),MATCH($T$14,[9]resumen!$B$4:$H$4,0)))))/1000</f>
        <v>1.0203409999999999</v>
      </c>
      <c r="Y110" s="311">
        <f>(((INDEX([10]resumen!$B$24:$H$35,MATCH(Y16,[9]resumen!$A$5:$A$16,0),MATCH($T$14,[9]resumen!$B$4:$H$4,0)))))/1000</f>
        <v>1.733951</v>
      </c>
      <c r="Z110" s="311">
        <f>(((INDEX([10]resumen!$B$24:$H$35,MATCH(Z16,[9]resumen!$A$5:$A$16,0),MATCH($T$14,[9]resumen!$B$4:$H$4,0)))))/1000</f>
        <v>0.21823400000000001</v>
      </c>
      <c r="AA110" s="311">
        <f>(((INDEX([10]resumen!$B$24:$H$35,MATCH(AA16,[9]resumen!$A$5:$A$16,0),MATCH($T$14,[9]resumen!$B$4:$H$4,0)))))/1000</f>
        <v>0.62321199999999999</v>
      </c>
      <c r="AB110" s="311">
        <f>(((INDEX([10]resumen!$B$24:$H$35,MATCH(AB16,[9]resumen!$A$5:$A$16,0),MATCH($T$14,[9]resumen!$B$4:$H$4,0)))))/1000</f>
        <v>0</v>
      </c>
      <c r="AC110" s="311">
        <f>(((INDEX([10]resumen!$B$24:$H$35,MATCH(AC16,[9]resumen!$A$5:$A$16,0),MATCH($T$14,[9]resumen!$B$4:$H$4,0)))))/1000</f>
        <v>0</v>
      </c>
      <c r="AD110" s="311">
        <f>(((INDEX([10]resumen!$B$24:$H$35,MATCH(AD16,[9]resumen!$A$5:$A$16,0),MATCH($T$14,[9]resumen!$B$4:$H$4,0)))))/1000</f>
        <v>0</v>
      </c>
      <c r="AE110" s="311">
        <v>0</v>
      </c>
      <c r="AF110" s="115"/>
      <c r="AG110" s="275"/>
      <c r="AH110" s="275"/>
      <c r="AI110" s="278">
        <f>IFERROR(((T110/E110)-1)*100,"ND")</f>
        <v>215.30055177048686</v>
      </c>
      <c r="AJ110" s="278">
        <f t="shared" si="70"/>
        <v>25.614623968066752</v>
      </c>
      <c r="AK110" s="278">
        <f t="shared" si="70"/>
        <v>-31.254706983246528</v>
      </c>
      <c r="AL110" s="278">
        <f t="shared" si="70"/>
        <v>-1.7923271050646394</v>
      </c>
      <c r="AM110" s="278">
        <f t="shared" si="70"/>
        <v>-27.099025025256751</v>
      </c>
      <c r="AN110" s="278">
        <f t="shared" si="70"/>
        <v>-31.413476090157033</v>
      </c>
      <c r="AO110" s="278">
        <f t="shared" si="70"/>
        <v>-93.975793197074594</v>
      </c>
      <c r="AP110" s="278">
        <f t="shared" si="70"/>
        <v>-72.303843034430642</v>
      </c>
      <c r="AQ110" s="279">
        <f t="shared" si="71"/>
        <v>-100</v>
      </c>
      <c r="AR110" s="279">
        <f t="shared" si="71"/>
        <v>-100</v>
      </c>
      <c r="AS110" s="279">
        <f t="shared" si="71"/>
        <v>-100</v>
      </c>
      <c r="AT110" s="279">
        <f t="shared" si="71"/>
        <v>-100</v>
      </c>
      <c r="AU110" s="162"/>
      <c r="AV110" s="201">
        <f t="shared" si="72"/>
        <v>11.833955000000001</v>
      </c>
      <c r="AW110" s="201">
        <f t="shared" si="73"/>
        <v>5.8436209999999997</v>
      </c>
      <c r="AX110" s="278">
        <f t="shared" si="74"/>
        <v>-50.619881518900492</v>
      </c>
    </row>
    <row r="111" spans="3:52">
      <c r="C111" s="319" t="s">
        <v>240</v>
      </c>
      <c r="D111" s="377" t="s">
        <v>49</v>
      </c>
      <c r="E111" s="273">
        <f>(((INDEX([10]resumen!$M$24:$S$35,MATCH(E16,[9]resumen!$A$5:$A$16,0),MATCH($E$14,[9]resumen!$B$4:$H$4,0)))))/1000</f>
        <v>1.7340730000000002</v>
      </c>
      <c r="F111" s="273">
        <f>(((INDEX([10]resumen!$M$24:$S$35,MATCH(F16,[9]resumen!$A$5:$A$16,0),MATCH($E$14,[9]resumen!$B$4:$H$4,0)))))/1000</f>
        <v>0.86296499999999998</v>
      </c>
      <c r="G111" s="273">
        <f>(((INDEX([10]resumen!$M$24:$S$35,MATCH(G16,[9]resumen!$A$5:$A$16,0),MATCH($E$14,[9]resumen!$B$4:$H$4,0)))))/1000</f>
        <v>2.024438</v>
      </c>
      <c r="H111" s="273">
        <f>(((INDEX([10]resumen!$M$24:$S$35,MATCH(H16,[9]resumen!$A$5:$A$16,0),MATCH($E$14,[9]resumen!$B$4:$H$4,0)))))/1000</f>
        <v>1.586687</v>
      </c>
      <c r="I111" s="273">
        <f>(((INDEX([10]resumen!$M$24:$S$35,MATCH(I16,[9]resumen!$A$5:$A$16,0),MATCH($E$14,[9]resumen!$B$4:$H$4,0)))))/1000</f>
        <v>2.1708380000000003</v>
      </c>
      <c r="J111" s="273">
        <f>(((INDEX([10]resumen!$M$24:$S$35,MATCH(J16,[9]resumen!$A$5:$A$16,0),MATCH($E$14,[9]resumen!$B$4:$H$4,0)))))/1000</f>
        <v>3.2666880000000003</v>
      </c>
      <c r="K111" s="273">
        <f>(((INDEX([10]resumen!$M$24:$S$35,MATCH(K16,[9]resumen!$A$5:$A$16,0),MATCH($E$14,[9]resumen!$B$4:$H$4,0)))))/1000</f>
        <v>4.139526</v>
      </c>
      <c r="L111" s="273">
        <f>(((INDEX([10]resumen!$M$24:$S$35,MATCH(L16,[9]resumen!$A$5:$A$16,0),MATCH($E$14,[9]resumen!$B$4:$H$4,0)))))/1000</f>
        <v>3.5580279999999997</v>
      </c>
      <c r="M111" s="273">
        <f>(((INDEX([10]resumen!$M$24:$S$35,MATCH(M16,[9]resumen!$A$5:$A$16,0),MATCH($E$14,[9]resumen!$B$4:$H$4,0)))))/1000</f>
        <v>3.3066909999999998</v>
      </c>
      <c r="N111" s="273">
        <f>(((INDEX([10]resumen!$M$24:$S$35,MATCH(N16,[9]resumen!$A$5:$A$16,0),MATCH($E$14,[9]resumen!$B$4:$H$4,0)))))/1000</f>
        <v>4.5804309999999999</v>
      </c>
      <c r="O111" s="273">
        <f>(((INDEX([10]resumen!$M$24:$S$35,MATCH(O16,[9]resumen!$A$5:$A$16,0),MATCH($E$14,[9]resumen!$B$4:$H$4,0)))))/1000</f>
        <v>3.7561799999999996</v>
      </c>
      <c r="P111" s="273">
        <f>(((INDEX([10]resumen!$M$24:$S$35,MATCH(P16,[9]resumen!$A$5:$A$16,0),MATCH($E$14,[9]resumen!$B$4:$H$4,0)))))/1000</f>
        <v>0.664049</v>
      </c>
      <c r="Q111" s="150"/>
      <c r="R111" s="275"/>
      <c r="S111" s="276"/>
      <c r="T111" s="311">
        <f>(((INDEX([10]resumen!$M$24:$S$35,MATCH(T16,[9]resumen!$A$5:$A$16,0),MATCH($T$14,[9]resumen!$B$4:$H$4,0)))))/1000</f>
        <v>2.933967</v>
      </c>
      <c r="U111" s="311">
        <f>(((INDEX([10]resumen!$M$24:$S$35,MATCH(U16,[9]resumen!$A$5:$A$16,0),MATCH($T$14,[9]resumen!$B$4:$H$4,0)))))/1000</f>
        <v>1.893033</v>
      </c>
      <c r="V111" s="311">
        <f>(((INDEX([10]resumen!$M$24:$S$35,MATCH(V16,[9]resumen!$A$5:$A$16,0),MATCH($T$14,[9]resumen!$B$4:$H$4,0)))))/1000</f>
        <v>3.9073850000000001</v>
      </c>
      <c r="W111" s="311">
        <f>(((INDEX([10]resumen!$M$24:$S$35,MATCH(W16,[9]resumen!$A$5:$A$16,0),MATCH($T$14,[9]resumen!$B$4:$H$4,0)))))/1000</f>
        <v>1.0438889999999998</v>
      </c>
      <c r="X111" s="311">
        <f>(((INDEX([10]resumen!$M$24:$S$35,MATCH(X16,[9]resumen!$A$5:$A$16,0),MATCH($T$14,[9]resumen!$B$4:$H$4,0)))))/1000</f>
        <v>0.76331599999999999</v>
      </c>
      <c r="Y111" s="311">
        <f>(((INDEX([10]resumen!$M$24:$S$35,MATCH(Y16,[9]resumen!$A$5:$A$16,0),MATCH($T$14,[9]resumen!$B$4:$H$4,0)))))/1000</f>
        <v>2.106824</v>
      </c>
      <c r="Z111" s="311">
        <f>(((INDEX([10]resumen!$M$24:$S$35,MATCH(Z16,[9]resumen!$A$5:$A$16,0),MATCH($T$14,[9]resumen!$B$4:$H$4,0)))))/1000</f>
        <v>0.33570299999999997</v>
      </c>
      <c r="AA111" s="311">
        <f>(((INDEX([10]resumen!$M$24:$S$35,MATCH(AA16,[9]resumen!$A$5:$A$16,0),MATCH($T$14,[9]resumen!$B$4:$H$4,0)))))/1000</f>
        <v>1.231881</v>
      </c>
      <c r="AB111" s="311">
        <f>(((INDEX([10]resumen!$M$24:$S$35,MATCH(AB16,[9]resumen!$A$5:$A$16,0),MATCH($T$14,[9]resumen!$B$4:$H$4,0)))))/1000</f>
        <v>0</v>
      </c>
      <c r="AC111" s="311">
        <f>(((INDEX([10]resumen!$M$24:$S$35,MATCH(AC16,[9]resumen!$A$5:$A$16,0),MATCH($T$14,[9]resumen!$B$4:$H$4,0)))))/1000</f>
        <v>0</v>
      </c>
      <c r="AD111" s="311">
        <f>(((INDEX([10]resumen!$M$24:$S$35,MATCH(AD16,[9]resumen!$A$5:$A$16,0),MATCH($T$14,[9]resumen!$B$4:$H$4,0)))))/1000</f>
        <v>0</v>
      </c>
      <c r="AE111" s="311">
        <f>(((INDEX([10]resumen!$M$24:$S$35,MATCH(AE16,[9]resumen!$A$5:$A$16,0),MATCH($T$14,[9]resumen!$B$4:$H$4,0)))))/1000</f>
        <v>0</v>
      </c>
      <c r="AF111" s="115"/>
      <c r="AG111" s="275"/>
      <c r="AH111" s="275"/>
      <c r="AI111" s="278">
        <f t="shared" ref="AI111:AI112" si="75">IFERROR(((T111/E111)-1)*100,"ND")</f>
        <v>69.195126156741949</v>
      </c>
      <c r="AJ111" s="278">
        <f t="shared" si="70"/>
        <v>119.3638212441988</v>
      </c>
      <c r="AK111" s="278">
        <f t="shared" si="70"/>
        <v>93.010850418733511</v>
      </c>
      <c r="AL111" s="278">
        <f t="shared" si="70"/>
        <v>-34.20951958388769</v>
      </c>
      <c r="AM111" s="278">
        <f t="shared" si="70"/>
        <v>-64.83772626055007</v>
      </c>
      <c r="AN111" s="278">
        <f t="shared" si="70"/>
        <v>-35.505808941655893</v>
      </c>
      <c r="AO111" s="278">
        <f t="shared" si="70"/>
        <v>-91.890303382561186</v>
      </c>
      <c r="AP111" s="278">
        <f t="shared" si="70"/>
        <v>-65.377422549794446</v>
      </c>
      <c r="AQ111" s="279"/>
      <c r="AR111" s="279"/>
      <c r="AS111" s="279"/>
      <c r="AT111" s="279"/>
      <c r="AU111" s="162"/>
      <c r="AV111" s="201">
        <f t="shared" si="72"/>
        <v>19.343243000000001</v>
      </c>
      <c r="AW111" s="201">
        <f t="shared" si="73"/>
        <v>14.215997999999999</v>
      </c>
      <c r="AX111" s="278">
        <f t="shared" si="74"/>
        <v>-26.506646274360524</v>
      </c>
    </row>
    <row r="112" spans="3:52">
      <c r="C112" s="33" t="s">
        <v>241</v>
      </c>
      <c r="D112" s="386" t="s">
        <v>49</v>
      </c>
      <c r="E112" s="184">
        <f>(((INDEX([10]resumen!$B$62:$H$73,MATCH(E16,[9]resumen!$A$5:$A$16,0),MATCH($E$14,[9]resumen!$B$4:$H$4,0)))))/1000</f>
        <v>0.47896300000000003</v>
      </c>
      <c r="F112" s="184">
        <f>(((INDEX([10]resumen!$B$62:$H$73,MATCH(F16,[9]resumen!$A$5:$A$16,0),MATCH($E$14,[9]resumen!$B$4:$H$4,0)))))/1000</f>
        <v>9.2670999999999989E-2</v>
      </c>
      <c r="G112" s="184">
        <f>(((INDEX([10]resumen!$B$62:$H$73,MATCH(G16,[9]resumen!$A$5:$A$16,0),MATCH($E$14,[9]resumen!$B$4:$H$4,0)))))/1000</f>
        <v>0.80310199999999998</v>
      </c>
      <c r="H112" s="184">
        <f>(((INDEX([10]resumen!$B$62:$H$73,MATCH(H16,[9]resumen!$A$5:$A$16,0),MATCH($E$14,[9]resumen!$B$4:$H$4,0)))))/1000</f>
        <v>0.39805200000000002</v>
      </c>
      <c r="I112" s="184">
        <f>(((INDEX([10]resumen!$B$62:$H$73,MATCH(I16,[9]resumen!$A$5:$A$16,0),MATCH($E$14,[9]resumen!$B$4:$H$4,0)))))/1000</f>
        <v>0.81807799999999997</v>
      </c>
      <c r="J112" s="184">
        <f>(((INDEX([10]resumen!$B$62:$H$73,MATCH(J16,[9]resumen!$A$5:$A$16,0),MATCH($E$14,[9]resumen!$B$4:$H$4,0)))))/1000</f>
        <v>1.7399580000000001</v>
      </c>
      <c r="K112" s="184">
        <f>(((INDEX([10]resumen!$B$62:$H$73,MATCH(K16,[9]resumen!$A$5:$A$16,0),MATCH($E$14,[9]resumen!$B$4:$H$4,0)))))/1000</f>
        <v>3.5674679999999999</v>
      </c>
      <c r="L112" s="184">
        <f>(((INDEX([10]resumen!$B$62:$H$73,MATCH(L16,[9]resumen!$A$5:$A$16,0),MATCH($E$14,[9]resumen!$B$4:$H$4,0)))))/1000</f>
        <v>3.1083099999999999</v>
      </c>
      <c r="M112" s="184">
        <f>(((INDEX([10]resumen!$B$62:$H$73,MATCH(M16,[9]resumen!$A$5:$A$16,0),MATCH($E$14,[9]resumen!$B$4:$H$4,0)))))/1000</f>
        <v>4.9178179999999996</v>
      </c>
      <c r="N112" s="184">
        <f>(((INDEX([10]resumen!$B$62:$H$73,MATCH(N16,[9]resumen!$A$5:$A$16,0),MATCH($E$14,[9]resumen!$B$4:$H$4,0)))))/1000</f>
        <v>5.0745560000000003</v>
      </c>
      <c r="O112" s="184">
        <f>(((INDEX([10]resumen!$B$62:$H$73,MATCH(O16,[9]resumen!$A$5:$A$16,0),MATCH($E$14,[9]resumen!$B$4:$H$4,0)))))/1000</f>
        <v>5.2164039999999998</v>
      </c>
      <c r="P112" s="184">
        <f>(((INDEX([10]resumen!$B$62:$H$73,MATCH(P16,[9]resumen!$A$5:$A$16,0),MATCH($E$14,[9]resumen!$B$4:$H$4,0)))))/1000</f>
        <v>0.48788199999999998</v>
      </c>
      <c r="Q112" s="150"/>
      <c r="R112" s="168"/>
      <c r="S112" s="160"/>
      <c r="T112" s="191">
        <f>(((INDEX([10]resumen!$B$62:$H$73,MATCH(T16,[9]resumen!$A$5:$A$16,0),MATCH($T$14,[9]resumen!$B$4:$H$4,0)))))/1000</f>
        <v>5.3673969999999995</v>
      </c>
      <c r="U112" s="191">
        <f>(((INDEX([10]resumen!$B$62:$H$73,MATCH(U16,[9]resumen!$A$5:$A$16,0),MATCH($T$14,[9]resumen!$B$4:$H$4,0)))))/1000</f>
        <v>1.7246600000000001</v>
      </c>
      <c r="V112" s="191">
        <f>(((INDEX([10]resumen!$B$62:$H$73,MATCH(V16,[9]resumen!$A$5:$A$16,0),MATCH($T$14,[9]resumen!$B$4:$H$4,0)))))/1000</f>
        <v>3.4200169999999996</v>
      </c>
      <c r="W112" s="191">
        <f>(((INDEX([10]resumen!$B$62:$H$73,MATCH(W16,[9]resumen!$A$5:$A$16,0),MATCH($T$14,[9]resumen!$B$4:$H$4,0)))))/1000</f>
        <v>0.70454900000000009</v>
      </c>
      <c r="X112" s="191">
        <f>(((INDEX([10]resumen!$B$62:$H$73,MATCH(X16,[9]resumen!$A$5:$A$16,0),MATCH($T$14,[9]resumen!$B$4:$H$4,0)))))/1000</f>
        <v>7.1822999999999998E-2</v>
      </c>
      <c r="Y112" s="191">
        <f>(((INDEX([10]resumen!$B$62:$H$73,MATCH(Y16,[9]resumen!$A$5:$A$16,0),MATCH($T$14,[9]resumen!$B$4:$H$4,0)))))/1000</f>
        <v>2.7593350000000001</v>
      </c>
      <c r="Z112" s="191">
        <f>(((INDEX([10]resumen!$B$62:$H$73,MATCH(Z16,[9]resumen!$A$5:$A$16,0),MATCH($T$14,[9]resumen!$B$4:$H$4,0)))))/1000</f>
        <v>7.0000000000000001E-3</v>
      </c>
      <c r="AA112" s="191">
        <f>(((INDEX([10]resumen!$B$62:$H$73,MATCH(AA16,[9]resumen!$A$5:$A$16,0),MATCH($T$14,[9]resumen!$B$4:$H$4,0)))))/1000</f>
        <v>2.6594470000000001</v>
      </c>
      <c r="AB112" s="191">
        <f>(((INDEX([10]resumen!$B$62:$H$73,MATCH(AB16,[9]resumen!$A$5:$A$16,0),MATCH($T$14,[9]resumen!$B$4:$H$4,0)))))/1000</f>
        <v>0</v>
      </c>
      <c r="AC112" s="191">
        <f>(((INDEX([10]resumen!$B$62:$H$73,MATCH(AC16,[9]resumen!$A$5:$A$16,0),MATCH($T$14,[9]resumen!$B$4:$H$4,0)))))/1000</f>
        <v>0</v>
      </c>
      <c r="AD112" s="191">
        <f>(((INDEX([10]resumen!$B$62:$H$73,MATCH(AD16,[9]resumen!$A$5:$A$16,0),MATCH($T$14,[9]resumen!$B$4:$H$4,0)))))/1000</f>
        <v>0</v>
      </c>
      <c r="AE112" s="191">
        <f>(((INDEX([10]resumen!$B$62:$H$73,MATCH(AE16,[9]resumen!$A$5:$A$16,0),MATCH($T$14,[9]resumen!$B$4:$H$4,0)))))/1000</f>
        <v>0</v>
      </c>
      <c r="AF112" s="115"/>
      <c r="AG112" s="168"/>
      <c r="AH112" s="168"/>
      <c r="AI112" s="163">
        <f t="shared" si="75"/>
        <v>1020.6287333259562</v>
      </c>
      <c r="AJ112" s="163">
        <f t="shared" si="70"/>
        <v>1761.0568570534476</v>
      </c>
      <c r="AK112" s="163">
        <f t="shared" si="70"/>
        <v>325.85088818107783</v>
      </c>
      <c r="AL112" s="163">
        <f t="shared" si="70"/>
        <v>76.999236280686972</v>
      </c>
      <c r="AM112" s="163">
        <f t="shared" si="70"/>
        <v>-91.22051931478417</v>
      </c>
      <c r="AN112" s="163">
        <f t="shared" si="70"/>
        <v>58.586299209521144</v>
      </c>
      <c r="AO112" s="163">
        <f t="shared" si="70"/>
        <v>-99.803782402533116</v>
      </c>
      <c r="AP112" s="163">
        <f t="shared" si="70"/>
        <v>-14.440741110120925</v>
      </c>
      <c r="AQ112" s="161"/>
      <c r="AR112" s="161"/>
      <c r="AS112" s="161"/>
      <c r="AT112" s="161"/>
      <c r="AU112" s="162"/>
      <c r="AV112" s="201">
        <f t="shared" si="72"/>
        <v>11.006601999999999</v>
      </c>
      <c r="AW112" s="201">
        <f t="shared" si="73"/>
        <v>16.714227999999999</v>
      </c>
      <c r="AX112" s="163">
        <f t="shared" si="74"/>
        <v>51.856385830976713</v>
      </c>
    </row>
    <row r="113" spans="3:52" ht="9.75" customHeight="1">
      <c r="C113" s="159"/>
      <c r="D113" s="159"/>
      <c r="E113" s="159"/>
      <c r="F113" s="159"/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150"/>
      <c r="R113" s="159"/>
      <c r="S113" s="159"/>
      <c r="T113" s="159"/>
      <c r="U113" s="159"/>
      <c r="V113" s="159"/>
      <c r="W113" s="159"/>
      <c r="X113" s="159"/>
      <c r="Y113" s="159"/>
      <c r="Z113" s="159"/>
      <c r="AA113" s="159"/>
      <c r="AB113" s="159"/>
      <c r="AC113" s="159"/>
      <c r="AD113" s="159"/>
      <c r="AE113" s="159"/>
      <c r="AF113" s="115"/>
      <c r="AG113" s="159"/>
      <c r="AH113" s="159"/>
      <c r="AI113" s="159"/>
      <c r="AJ113" s="159"/>
      <c r="AK113" s="159"/>
      <c r="AL113" s="159"/>
      <c r="AM113" s="159"/>
      <c r="AN113" s="159"/>
      <c r="AO113" s="159"/>
      <c r="AP113" s="159"/>
      <c r="AQ113" s="159"/>
      <c r="AR113" s="159"/>
      <c r="AS113" s="159"/>
      <c r="AT113" s="159"/>
      <c r="AU113" s="162"/>
      <c r="AV113" s="159"/>
      <c r="AW113" s="159"/>
      <c r="AX113" s="163"/>
    </row>
    <row r="114" spans="3:52" s="172" customFormat="1">
      <c r="C114" s="32" t="s">
        <v>237</v>
      </c>
      <c r="D114" s="174"/>
      <c r="E114" s="174"/>
      <c r="F114" s="174"/>
      <c r="G114" s="174"/>
      <c r="H114" s="174"/>
      <c r="I114" s="175"/>
      <c r="J114" s="175"/>
      <c r="K114" s="175"/>
      <c r="L114" s="175"/>
      <c r="M114" s="175"/>
      <c r="N114" s="175"/>
      <c r="O114" s="176"/>
      <c r="P114" s="176"/>
      <c r="Q114" s="150"/>
      <c r="R114" s="176"/>
      <c r="S114" s="176"/>
      <c r="T114" s="243"/>
      <c r="U114" s="243"/>
      <c r="V114" s="243"/>
      <c r="W114" s="243"/>
      <c r="X114" s="177"/>
      <c r="Y114" s="176"/>
      <c r="Z114" s="176"/>
      <c r="AA114" s="176"/>
      <c r="AB114" s="176"/>
      <c r="AC114" s="176"/>
      <c r="AD114" s="176"/>
      <c r="AE114" s="176"/>
      <c r="AF114" s="115"/>
      <c r="AG114" s="176"/>
      <c r="AH114" s="176"/>
      <c r="AI114" s="178"/>
      <c r="AJ114" s="178"/>
      <c r="AK114" s="178"/>
      <c r="AL114" s="178"/>
      <c r="AM114" s="178"/>
      <c r="AN114" s="178"/>
      <c r="AO114" s="178"/>
      <c r="AP114" s="178"/>
      <c r="AQ114" s="181"/>
      <c r="AR114" s="181"/>
      <c r="AS114" s="181"/>
      <c r="AT114" s="181"/>
      <c r="AU114" s="163"/>
      <c r="AV114" s="438" t="str">
        <f>AV108</f>
        <v>Acumulado Agosto</v>
      </c>
      <c r="AW114" s="439"/>
      <c r="AX114" s="292" t="s">
        <v>0</v>
      </c>
      <c r="AZ114" s="173"/>
    </row>
    <row r="115" spans="3:52">
      <c r="C115" s="305" t="s">
        <v>51</v>
      </c>
      <c r="D115" s="376" t="s">
        <v>31</v>
      </c>
      <c r="E115" s="307">
        <f>INDEX([11]resumen!$B$5:$H$16,MATCH(E16,[11]resumen!$A$5:$A$16,0),MATCH($E$14,[11]resumen!$B$4:$H$4,0))/1000</f>
        <v>123.21400207999999</v>
      </c>
      <c r="F115" s="307">
        <f>INDEX([11]resumen!$B$5:$H$16,MATCH(F16,[11]resumen!$A$5:$A$16,0),MATCH($E$14,[11]resumen!$B$4:$H$4,0))/1000</f>
        <v>98.443331599999993</v>
      </c>
      <c r="G115" s="307">
        <f>INDEX([11]resumen!$B$5:$H$16,MATCH(G16,[11]resumen!$A$5:$A$16,0),MATCH($E$14,[11]resumen!$B$4:$H$4,0))/1000</f>
        <v>116.17052672</v>
      </c>
      <c r="H115" s="307">
        <f>INDEX([11]resumen!$B$5:$H$16,MATCH(H16,[11]resumen!$A$5:$A$16,0),MATCH($E$14,[11]resumen!$B$4:$H$4,0))/1000</f>
        <v>107.89377433</v>
      </c>
      <c r="I115" s="307">
        <f>INDEX([11]resumen!$B$5:$H$16,MATCH(I16,[11]resumen!$A$5:$A$16,0),MATCH($E$14,[11]resumen!$B$4:$H$4,0))/1000</f>
        <v>110.15505304</v>
      </c>
      <c r="J115" s="307">
        <f>INDEX([11]resumen!$B$5:$H$16,MATCH(J16,[11]resumen!$A$5:$A$16,0),MATCH($E$14,[11]resumen!$B$4:$H$4,0))/1000</f>
        <v>132.15330965000001</v>
      </c>
      <c r="K115" s="307">
        <f>INDEX([11]resumen!$B$5:$H$16,MATCH(K16,[11]resumen!$A$5:$A$16,0),MATCH($E$14,[11]resumen!$B$4:$H$4,0))/1000</f>
        <v>120.74370664</v>
      </c>
      <c r="L115" s="307">
        <f>INDEX([11]resumen!$B$5:$H$16,MATCH(L16,[11]resumen!$A$5:$A$16,0),MATCH($E$14,[11]resumen!$B$4:$H$4,0))/1000</f>
        <v>103.86955763999998</v>
      </c>
      <c r="M115" s="307">
        <f>INDEX([11]resumen!$B$5:$H$16,MATCH(M16,[11]resumen!$A$5:$A$16,0),MATCH($E$14,[11]resumen!$B$4:$H$4,0))/1000</f>
        <v>103.25647693000001</v>
      </c>
      <c r="N115" s="307">
        <f>INDEX([11]resumen!$B$5:$H$16,MATCH(N16,[11]resumen!$A$5:$A$16,0),MATCH($E$14,[11]resumen!$B$4:$H$4,0))/1000</f>
        <v>121.11302557000002</v>
      </c>
      <c r="O115" s="307">
        <f>INDEX([11]resumen!$B$5:$H$16,MATCH(O16,[11]resumen!$A$5:$A$16,0),MATCH($E$14,[11]resumen!$B$4:$H$4,0))/1000</f>
        <v>101.4522025</v>
      </c>
      <c r="P115" s="307">
        <f>INDEX([11]resumen!$B$5:$H$16,MATCH(P16,[11]resumen!$A$5:$A$16,0),MATCH($E$14,[11]resumen!$B$4:$H$4,0))/1000</f>
        <v>150.30768900000004</v>
      </c>
      <c r="Q115" s="150"/>
      <c r="R115" s="296"/>
      <c r="S115" s="308"/>
      <c r="T115" s="312">
        <f>INDEX([11]resumen!$B$5:$H$16,MATCH(T16,[11]resumen!$A$5:$A$16,0),MATCH($T$14,[11]resumen!$B$4:$H$4,0))/1000</f>
        <v>130.61487994999999</v>
      </c>
      <c r="U115" s="312">
        <f>INDEX([11]resumen!$B$5:$H$16,MATCH(U16,[11]resumen!$A$5:$A$16,0),MATCH($T$14,[11]resumen!$B$4:$H$4,0))/1000</f>
        <v>109.89799508999999</v>
      </c>
      <c r="V115" s="312">
        <f>INDEX([11]resumen!$B$5:$H$16,MATCH(V16,[11]resumen!$A$5:$A$16,0),MATCH($T$14,[11]resumen!$B$4:$H$4,0))/1000</f>
        <v>120.19561272999999</v>
      </c>
      <c r="W115" s="312">
        <f>INDEX([11]resumen!$B$5:$H$16,MATCH(W16,[11]resumen!$A$5:$A$16,0),MATCH($T$14,[11]resumen!$B$4:$H$4,0))/1000</f>
        <v>114.46577810000001</v>
      </c>
      <c r="X115" s="312">
        <f>INDEX([11]resumen!$B$5:$H$16,MATCH(X16,[11]resumen!$A$5:$A$16,0),MATCH($T$14,[11]resumen!$B$4:$H$4,0))/1000</f>
        <v>121.04062909000001</v>
      </c>
      <c r="Y115" s="312">
        <f>INDEX([11]resumen!$B$5:$H$16,MATCH(Y16,[11]resumen!$A$5:$A$16,0),MATCH($T$14,[11]resumen!$B$4:$H$4,0))/1000</f>
        <v>120.16769191000002</v>
      </c>
      <c r="Z115" s="312">
        <f>INDEX([11]resumen!$B$5:$H$16,MATCH(Z16,[11]resumen!$A$5:$A$16,0),MATCH($T$14,[11]resumen!$B$4:$H$4,0))/1000</f>
        <v>122.30253971385598</v>
      </c>
      <c r="AA115" s="312">
        <f>INDEX([11]resumen!$B$5:$H$16,MATCH(AA16,[11]resumen!$A$5:$A$16,0),MATCH($T$14,[11]resumen!$B$4:$H$4,0))/1000</f>
        <v>107.212988333</v>
      </c>
      <c r="AB115" s="312">
        <f>INDEX([11]resumen!$B$5:$H$16,MATCH(AB16,[11]resumen!$A$5:$A$16,0),MATCH($T$14,[11]resumen!$B$4:$H$4,0))/1000</f>
        <v>0</v>
      </c>
      <c r="AC115" s="312">
        <f>INDEX([11]resumen!$B$5:$H$16,MATCH(AC16,[11]resumen!$A$5:$A$16,0),MATCH($T$14,[11]resumen!$B$4:$H$4,0))/1000</f>
        <v>0</v>
      </c>
      <c r="AD115" s="312">
        <f>INDEX([11]resumen!$B$5:$H$16,MATCH(AD16,[11]resumen!$A$5:$A$16,0),MATCH($T$14,[11]resumen!$B$4:$H$4,0))/1000</f>
        <v>0</v>
      </c>
      <c r="AE115" s="312">
        <f>INDEX([11]resumen!$B$5:$H$16,MATCH(AE16,[11]resumen!$A$5:$A$16,0),MATCH($T$14,[11]resumen!$B$4:$H$4,0))/1000</f>
        <v>0</v>
      </c>
      <c r="AF115" s="115"/>
      <c r="AG115" s="296"/>
      <c r="AH115" s="296"/>
      <c r="AI115" s="297">
        <f t="shared" ref="AI115:AP119" si="76">IFERROR(((T115/E115)-1)*100,"ND")</f>
        <v>6.0065234024253122</v>
      </c>
      <c r="AJ115" s="297">
        <f t="shared" si="76"/>
        <v>11.635794221738838</v>
      </c>
      <c r="AK115" s="297">
        <f t="shared" si="76"/>
        <v>3.4648082638907729</v>
      </c>
      <c r="AL115" s="297">
        <f t="shared" si="76"/>
        <v>6.091179783829892</v>
      </c>
      <c r="AM115" s="297">
        <f t="shared" si="76"/>
        <v>9.8820487572614404</v>
      </c>
      <c r="AN115" s="297">
        <f t="shared" si="76"/>
        <v>-9.0694798123052482</v>
      </c>
      <c r="AO115" s="297">
        <f t="shared" si="76"/>
        <v>1.2910263542792011</v>
      </c>
      <c r="AP115" s="297">
        <f t="shared" si="76"/>
        <v>3.218874489278134</v>
      </c>
      <c r="AQ115" s="309">
        <f t="shared" ref="AQ115:AT116" si="77">IFERROR(((AB115/M115)-1)*100,"NA")</f>
        <v>-100</v>
      </c>
      <c r="AR115" s="309">
        <f t="shared" si="77"/>
        <v>-100</v>
      </c>
      <c r="AS115" s="309">
        <f t="shared" si="77"/>
        <v>-100</v>
      </c>
      <c r="AT115" s="309">
        <f t="shared" si="77"/>
        <v>-100</v>
      </c>
      <c r="AU115" s="163"/>
      <c r="AV115" s="201">
        <f t="shared" ref="AV115:AV119" si="78">SUM(E115:L115)</f>
        <v>912.64326170000004</v>
      </c>
      <c r="AW115" s="201">
        <f t="shared" ref="AW115:AW119" si="79">SUM(T115:AA115)</f>
        <v>945.898114916856</v>
      </c>
      <c r="AX115" s="297">
        <f>IFERROR(((AW115/AV115)-1)*100,"ND")</f>
        <v>3.6437954031361075</v>
      </c>
    </row>
    <row r="116" spans="3:52">
      <c r="C116" s="319" t="s">
        <v>242</v>
      </c>
      <c r="D116" s="377" t="s">
        <v>49</v>
      </c>
      <c r="E116" s="273">
        <f>INDEX([11]resumen!$L$99:$R$110,MATCH(E16,[11]resumen!$A$5:$A$16,0),MATCH($E$14,[11]resumen!$B$4:$H$4,0))/1000</f>
        <v>27.249823709999998</v>
      </c>
      <c r="F116" s="273">
        <f>INDEX([11]resumen!$L$99:$R$110,MATCH(F16,[11]resumen!$A$5:$A$16,0),MATCH($E$14,[11]resumen!$B$4:$H$4,0))/1000</f>
        <v>21.154247699999999</v>
      </c>
      <c r="G116" s="273">
        <f>INDEX([11]resumen!$L$99:$R$110,MATCH(G16,[11]resumen!$A$5:$A$16,0),MATCH($E$14,[11]resumen!$B$4:$H$4,0))/1000</f>
        <v>26.827663049999998</v>
      </c>
      <c r="H116" s="273">
        <f>INDEX([11]resumen!$L$99:$R$110,MATCH(H16,[11]resumen!$A$5:$A$16,0),MATCH($E$14,[11]resumen!$B$4:$H$4,0))/1000</f>
        <v>28.953245270000004</v>
      </c>
      <c r="I116" s="273">
        <f>INDEX([11]resumen!$L$99:$R$110,MATCH(I16,[11]resumen!$A$5:$A$16,0),MATCH($E$14,[11]resumen!$B$4:$H$4,0))/1000</f>
        <v>25.413093480000001</v>
      </c>
      <c r="J116" s="273">
        <f>INDEX([11]resumen!$L$99:$R$110,MATCH(J16,[11]resumen!$A$5:$A$16,0),MATCH($E$14,[11]resumen!$B$4:$H$4,0))/1000</f>
        <v>27.761966430000001</v>
      </c>
      <c r="K116" s="273">
        <f>INDEX([11]resumen!$L$99:$R$110,MATCH(K16,[11]resumen!$A$5:$A$16,0),MATCH($E$14,[11]resumen!$B$4:$H$4,0))/1000</f>
        <v>22.615244099999998</v>
      </c>
      <c r="L116" s="273">
        <f>INDEX([11]resumen!$L$99:$R$110,MATCH(L16,[11]resumen!$A$5:$A$16,0),MATCH($E$14,[11]resumen!$B$4:$H$4,0))/1000</f>
        <v>23.547367410000003</v>
      </c>
      <c r="M116" s="273">
        <f>INDEX([11]resumen!$L$99:$R$110,MATCH(M16,[11]resumen!$A$5:$A$16,0),MATCH($E$14,[11]resumen!$B$4:$H$4,0))/1000</f>
        <v>25.51338724</v>
      </c>
      <c r="N116" s="273">
        <f>INDEX([11]resumen!$L$99:$R$110,MATCH(N16,[11]resumen!$A$5:$A$16,0),MATCH($E$14,[11]resumen!$B$4:$H$4,0))/1000</f>
        <v>29.509825269999997</v>
      </c>
      <c r="O116" s="273">
        <f>INDEX([11]resumen!$L$99:$R$110,MATCH(O16,[11]resumen!$A$5:$A$16,0),MATCH($E$14,[11]resumen!$B$4:$H$4,0))/1000</f>
        <v>20.87511349</v>
      </c>
      <c r="P116" s="273">
        <f>INDEX([11]resumen!$L$99:$R$110,MATCH(P16,[11]resumen!$A$5:$A$16,0),MATCH($E$14,[11]resumen!$B$4:$H$4,0))/1000</f>
        <v>42.829756719999999</v>
      </c>
      <c r="Q116" s="150"/>
      <c r="R116" s="275"/>
      <c r="S116" s="276"/>
      <c r="T116" s="311">
        <f>INDEX([11]resumen!$L$99:$R$110,MATCH(T16,[11]resumen!$A$5:$A$16,0),MATCH($T$14,[11]resumen!$B$4:$H$4,0))/1000</f>
        <v>27.154056510000004</v>
      </c>
      <c r="U116" s="311">
        <f>INDEX([11]resumen!$L$99:$R$110,MATCH(U16,[11]resumen!$A$5:$A$16,0),MATCH($T$14,[11]resumen!$B$4:$H$4,0))/1000</f>
        <v>23.534129109999999</v>
      </c>
      <c r="V116" s="311">
        <f>INDEX([11]resumen!$L$99:$R$110,MATCH(V16,[11]resumen!$A$5:$A$16,0),MATCH($T$14,[11]resumen!$B$4:$H$4,0))/1000</f>
        <v>28.921595479999997</v>
      </c>
      <c r="W116" s="311">
        <f>INDEX([11]resumen!$L$99:$R$110,MATCH(W16,[11]resumen!$A$5:$A$16,0),MATCH($T$14,[11]resumen!$B$4:$H$4,0))/1000</f>
        <v>26.384073790000006</v>
      </c>
      <c r="X116" s="311">
        <f>INDEX([11]resumen!$L$99:$R$110,MATCH(X16,[11]resumen!$A$5:$A$16,0),MATCH($T$14,[11]resumen!$B$4:$H$4,0))/1000</f>
        <v>25.347219219999999</v>
      </c>
      <c r="Y116" s="311">
        <f>INDEX([11]resumen!$L$99:$R$110,MATCH(Y16,[11]resumen!$A$5:$A$16,0),MATCH($T$14,[11]resumen!$B$4:$H$4,0))/1000</f>
        <v>29.58664198</v>
      </c>
      <c r="Z116" s="311">
        <f>INDEX([11]resumen!$L$99:$R$110,MATCH(Z16,[11]resumen!$A$5:$A$16,0),MATCH($T$14,[11]resumen!$B$4:$H$4,0))/1000</f>
        <v>23.314614669999994</v>
      </c>
      <c r="AA116" s="311">
        <f>INDEX([11]resumen!$L$99:$R$110,MATCH(AA16,[11]resumen!$A$5:$A$16,0),MATCH($T$14,[11]resumen!$B$4:$H$4,0))/1000</f>
        <v>25.970721260000001</v>
      </c>
      <c r="AB116" s="311">
        <f>INDEX([11]resumen!$L$99:$R$110,MATCH(AB16,[11]resumen!$A$5:$A$16,0),MATCH($T$14,[11]resumen!$B$4:$H$4,0))/1000</f>
        <v>0</v>
      </c>
      <c r="AC116" s="311">
        <f>INDEX([11]resumen!$L$99:$R$110,MATCH(AC16,[11]resumen!$A$5:$A$16,0),MATCH($T$14,[11]resumen!$B$4:$H$4,0))/1000</f>
        <v>0</v>
      </c>
      <c r="AD116" s="311">
        <f>INDEX([11]resumen!$L$99:$R$110,MATCH(AD16,[11]resumen!$A$5:$A$16,0),MATCH($T$14,[11]resumen!$B$4:$H$4,0))/1000</f>
        <v>0</v>
      </c>
      <c r="AE116" s="311">
        <f>INDEX([11]resumen!$L$99:$R$110,MATCH(AE16,[11]resumen!$A$5:$A$16,0),MATCH($T$14,[11]resumen!$B$4:$H$4,0))/1000</f>
        <v>0</v>
      </c>
      <c r="AF116" s="115"/>
      <c r="AG116" s="275"/>
      <c r="AH116" s="275"/>
      <c r="AI116" s="278">
        <f>IFERROR(((T116/E116)-1)*100,"ND")</f>
        <v>-0.35144153965608327</v>
      </c>
      <c r="AJ116" s="278">
        <f t="shared" si="76"/>
        <v>11.250134931529621</v>
      </c>
      <c r="AK116" s="278">
        <f t="shared" si="76"/>
        <v>7.8051242335101634</v>
      </c>
      <c r="AL116" s="278">
        <f t="shared" si="76"/>
        <v>-8.8735181705591142</v>
      </c>
      <c r="AM116" s="278">
        <f t="shared" si="76"/>
        <v>-0.25921385781642048</v>
      </c>
      <c r="AN116" s="278">
        <f t="shared" si="76"/>
        <v>6.5725731446322433</v>
      </c>
      <c r="AO116" s="278">
        <f t="shared" si="76"/>
        <v>3.0924741157226654</v>
      </c>
      <c r="AP116" s="278">
        <f t="shared" si="76"/>
        <v>10.291400341300383</v>
      </c>
      <c r="AQ116" s="279">
        <f t="shared" si="77"/>
        <v>-100</v>
      </c>
      <c r="AR116" s="279">
        <f t="shared" si="77"/>
        <v>-100</v>
      </c>
      <c r="AS116" s="279">
        <f t="shared" si="77"/>
        <v>-100</v>
      </c>
      <c r="AT116" s="279">
        <f t="shared" si="77"/>
        <v>-100</v>
      </c>
      <c r="AU116" s="163"/>
      <c r="AV116" s="201">
        <f t="shared" si="78"/>
        <v>203.52265115</v>
      </c>
      <c r="AW116" s="201">
        <f t="shared" si="79"/>
        <v>210.21305201999999</v>
      </c>
      <c r="AX116" s="278">
        <f t="shared" ref="AX116:AX119" si="80">IFERROR(((AW116/AV116)-1)*100,"ND")</f>
        <v>3.2873003728066896</v>
      </c>
    </row>
    <row r="117" spans="3:52">
      <c r="C117" s="319" t="s">
        <v>243</v>
      </c>
      <c r="D117" s="377" t="s">
        <v>49</v>
      </c>
      <c r="E117" s="273">
        <f>INDEX([11]resumen!$L5:$R$16,MATCH(E16,[11]resumen!$A$5:$A$16,0),MATCH($E$14,[11]resumen!$B$4:$H$4,0))/1000</f>
        <v>25.758073570000001</v>
      </c>
      <c r="F117" s="273">
        <f>INDEX([11]resumen!$L5:$R$16,MATCH(F16,[11]resumen!$A$5:$A$16,0),MATCH($E$14,[11]resumen!$B$4:$H$4,0))/1000</f>
        <v>27.571562989999997</v>
      </c>
      <c r="G117" s="273">
        <f>INDEX([11]resumen!$L5:$R$16,MATCH(G16,[11]resumen!$A$5:$A$16,0),MATCH($E$14,[11]resumen!$B$4:$H$4,0))/1000</f>
        <v>25.33172609</v>
      </c>
      <c r="H117" s="273">
        <f>INDEX([11]resumen!$L5:$R$16,MATCH(H16,[11]resumen!$A$5:$A$16,0),MATCH($E$14,[11]resumen!$B$4:$H$4,0))/1000</f>
        <v>25.235535710000001</v>
      </c>
      <c r="I117" s="273">
        <f>INDEX([11]resumen!$L5:$R$16,MATCH(I16,[11]resumen!$A$5:$A$16,0),MATCH($E$14,[11]resumen!$B$4:$H$4,0))/1000</f>
        <v>27.604079499999997</v>
      </c>
      <c r="J117" s="273">
        <f>INDEX([11]resumen!$L5:$R$16,MATCH(J16,[11]resumen!$A$5:$A$16,0),MATCH($E$14,[11]resumen!$B$4:$H$4,0))/1000</f>
        <v>27.124818260000001</v>
      </c>
      <c r="K117" s="273">
        <f>INDEX([11]resumen!$L5:$R$16,MATCH(K16,[11]resumen!$A$5:$A$16,0),MATCH($E$14,[11]resumen!$B$4:$H$4,0))/1000</f>
        <v>28.24824757</v>
      </c>
      <c r="L117" s="273">
        <f>INDEX([11]resumen!$L5:$R$16,MATCH(L16,[11]resumen!$A$5:$A$16,0),MATCH($E$14,[11]resumen!$B$4:$H$4,0))/1000</f>
        <v>25.687605810000001</v>
      </c>
      <c r="M117" s="273">
        <f>INDEX([11]resumen!$L5:$R$16,MATCH(M16,[11]resumen!$A$5:$A$16,0),MATCH($E$14,[11]resumen!$B$4:$H$4,0))/1000</f>
        <v>26.105439220000001</v>
      </c>
      <c r="N117" s="273">
        <f>INDEX([11]resumen!$L5:$R$16,MATCH(N16,[11]resumen!$A$5:$A$16,0),MATCH($E$14,[11]resumen!$B$4:$H$4,0))/1000</f>
        <v>27.446980990000004</v>
      </c>
      <c r="O117" s="273">
        <f>INDEX([11]resumen!$L5:$R$16,MATCH(O16,[11]resumen!$A$5:$A$16,0),MATCH($E$14,[11]resumen!$B$4:$H$4,0))/1000</f>
        <v>25.57251436</v>
      </c>
      <c r="P117" s="273">
        <f>INDEX([11]resumen!$L5:$R$16,MATCH(P16,[11]resumen!$A$5:$A$16,0),MATCH($E$14,[11]resumen!$B$4:$H$4,0))/1000</f>
        <v>31.346516390000001</v>
      </c>
      <c r="Q117" s="150"/>
      <c r="R117" s="275"/>
      <c r="S117" s="276"/>
      <c r="T117" s="311">
        <f>INDEX([11]resumen!$L5:$R$16,MATCH(T16,[11]resumen!$A$5:$A$16,0),MATCH($T$14,[11]resumen!$B$4:$H$4,0))/1000</f>
        <v>29.702231100000002</v>
      </c>
      <c r="U117" s="311">
        <f>INDEX([11]resumen!$L5:$R$16,MATCH(U16,[11]resumen!$A$5:$A$16,0),MATCH($T$14,[11]resumen!$B$4:$H$4,0))/1000</f>
        <v>29.379466160000003</v>
      </c>
      <c r="V117" s="311">
        <f>INDEX([11]resumen!$L5:$R$16,MATCH(V16,[11]resumen!$A$5:$A$16,0),MATCH($T$14,[11]resumen!$B$4:$H$4,0))/1000</f>
        <v>30.565211889999997</v>
      </c>
      <c r="W117" s="311">
        <f>INDEX([11]resumen!$L5:$R$16,MATCH(W16,[11]resumen!$A$5:$A$16,0),MATCH($T$14,[11]resumen!$B$4:$H$4,0))/1000</f>
        <v>30.543060399999998</v>
      </c>
      <c r="X117" s="311">
        <f>INDEX([11]resumen!$L5:$R$16,MATCH(X16,[11]resumen!$A$5:$A$16,0),MATCH($T$14,[11]resumen!$B$4:$H$4,0))/1000</f>
        <v>35.231453640000005</v>
      </c>
      <c r="Y117" s="311">
        <f>INDEX([11]resumen!$L5:$R$16,MATCH(Y16,[11]resumen!$A$5:$A$16,0),MATCH($T$14,[11]resumen!$B$4:$H$4,0))/1000</f>
        <v>29.597791360000002</v>
      </c>
      <c r="Z117" s="311">
        <f>INDEX([11]resumen!$L5:$R$16,MATCH(Z16,[11]resumen!$A$5:$A$16,0),MATCH($T$14,[11]resumen!$B$4:$H$4,0))/1000</f>
        <v>31.724982090000001</v>
      </c>
      <c r="AA117" s="311">
        <f>INDEX([11]resumen!$L5:$R$16,MATCH(AA16,[11]resumen!$A$5:$A$16,0),MATCH($T$14,[11]resumen!$B$4:$H$4,0))/1000</f>
        <v>31.140433370000007</v>
      </c>
      <c r="AB117" s="311">
        <f>INDEX([11]resumen!$L5:$R$16,MATCH(AB16,[11]resumen!$A$5:$A$16,0),MATCH($T$14,[11]resumen!$B$4:$H$4,0))/1000</f>
        <v>0</v>
      </c>
      <c r="AC117" s="311">
        <f>INDEX([11]resumen!$L5:$R$16,MATCH(AC16,[11]resumen!$A$5:$A$16,0),MATCH($T$14,[11]resumen!$B$4:$H$4,0))/1000</f>
        <v>0</v>
      </c>
      <c r="AD117" s="311">
        <f>INDEX([11]resumen!$L5:$R$16,MATCH(AD16,[11]resumen!$A$5:$A$16,0),MATCH($T$14,[11]resumen!$B$4:$H$4,0))/1000</f>
        <v>0</v>
      </c>
      <c r="AE117" s="311">
        <f>INDEX([11]resumen!$L5:$R$16,MATCH(AE16,[11]resumen!$A$5:$A$16,0),MATCH($T$14,[11]resumen!$B$4:$H$4,0))/1000</f>
        <v>0</v>
      </c>
      <c r="AF117" s="115"/>
      <c r="AG117" s="275"/>
      <c r="AH117" s="275"/>
      <c r="AI117" s="278">
        <f t="shared" ref="AI117:AI119" si="81">IFERROR(((T117/E117)-1)*100,"ND")</f>
        <v>15.31231564845632</v>
      </c>
      <c r="AJ117" s="278">
        <f t="shared" si="76"/>
        <v>6.5571297886003688</v>
      </c>
      <c r="AK117" s="278">
        <f t="shared" si="76"/>
        <v>20.659807315956957</v>
      </c>
      <c r="AL117" s="278">
        <f t="shared" si="76"/>
        <v>21.03194776997266</v>
      </c>
      <c r="AM117" s="278">
        <f t="shared" si="76"/>
        <v>27.63132941998667</v>
      </c>
      <c r="AN117" s="278">
        <f t="shared" si="76"/>
        <v>9.1170126055620582</v>
      </c>
      <c r="AO117" s="278">
        <f t="shared" si="76"/>
        <v>12.307788337611214</v>
      </c>
      <c r="AP117" s="278">
        <f t="shared" si="76"/>
        <v>21.227465106449351</v>
      </c>
      <c r="AQ117" s="290"/>
      <c r="AR117" s="290"/>
      <c r="AS117" s="290"/>
      <c r="AT117" s="290"/>
      <c r="AU117" s="163"/>
      <c r="AV117" s="201">
        <f t="shared" si="78"/>
        <v>212.56164949999999</v>
      </c>
      <c r="AW117" s="201">
        <f t="shared" si="79"/>
        <v>247.88463001000002</v>
      </c>
      <c r="AX117" s="278">
        <f t="shared" si="80"/>
        <v>16.617757997780338</v>
      </c>
    </row>
    <row r="118" spans="3:52">
      <c r="C118" s="319" t="s">
        <v>244</v>
      </c>
      <c r="D118" s="377" t="s">
        <v>49</v>
      </c>
      <c r="E118" s="273">
        <f>INDEX([11]resumen!$B$64:$H$75,MATCH(E16,[11]resumen!$A$5:$A$16,0),MATCH($E$14,[11]resumen!$B$4:$H$4,0))/1000</f>
        <v>19.796152249999999</v>
      </c>
      <c r="F118" s="273">
        <f>INDEX([11]resumen!$B$64:$H$75,MATCH(F16,[11]resumen!$A$5:$A$16,0),MATCH($E$14,[11]resumen!$B$4:$H$4,0))/1000</f>
        <v>18.412489510000004</v>
      </c>
      <c r="G118" s="273">
        <f>INDEX([11]resumen!$B$64:$H$75,MATCH(G16,[11]resumen!$A$5:$A$16,0),MATCH($E$14,[11]resumen!$B$4:$H$4,0))/1000</f>
        <v>19.091761780000002</v>
      </c>
      <c r="H118" s="273">
        <f>INDEX([11]resumen!$B$64:$H$75,MATCH(H16,[11]resumen!$A$5:$A$16,0),MATCH($E$14,[11]resumen!$B$4:$H$4,0))/1000</f>
        <v>19.128433579999996</v>
      </c>
      <c r="I118" s="273">
        <f>INDEX([11]resumen!$B$64:$H$75,MATCH(I16,[11]resumen!$A$5:$A$16,0),MATCH($E$14,[11]resumen!$B$4:$H$4,0))/1000</f>
        <v>18.731532799999997</v>
      </c>
      <c r="J118" s="273">
        <f>INDEX([11]resumen!$B$64:$H$75,MATCH(J16,[11]resumen!$A$5:$A$16,0),MATCH($E$14,[11]resumen!$B$4:$H$4,0))/1000</f>
        <v>18.526268299999998</v>
      </c>
      <c r="K118" s="273">
        <f>INDEX([11]resumen!$B$64:$H$75,MATCH(K16,[11]resumen!$A$5:$A$16,0),MATCH($E$14,[11]resumen!$B$4:$H$4,0))/1000</f>
        <v>21.001977010000001</v>
      </c>
      <c r="L118" s="273">
        <f>INDEX([11]resumen!$B$64:$H$75,MATCH(L16,[11]resumen!$A$5:$A$16,0),MATCH($E$14,[11]resumen!$B$4:$H$4,0))/1000</f>
        <v>20.057083129999995</v>
      </c>
      <c r="M118" s="273">
        <f>INDEX([11]resumen!$B$64:$H$75,MATCH(M16,[11]resumen!$A$5:$A$16,0),MATCH($E$14,[11]resumen!$B$4:$H$4,0))/1000</f>
        <v>19.167348629999996</v>
      </c>
      <c r="N118" s="273">
        <f>INDEX([11]resumen!$B$64:$H$75,MATCH(N16,[11]resumen!$A$5:$A$16,0),MATCH($E$14,[11]resumen!$B$4:$H$4,0))/1000</f>
        <v>22.021394350000001</v>
      </c>
      <c r="O118" s="273">
        <f>INDEX([11]resumen!$B$64:$H$75,MATCH(O16,[11]resumen!$A$5:$A$16,0),MATCH($E$14,[11]resumen!$B$4:$H$4,0))/1000</f>
        <v>18.604670219999999</v>
      </c>
      <c r="P118" s="273">
        <f>INDEX([11]resumen!$B$64:$H$75,MATCH(P16,[11]resumen!$A$5:$A$16,0),MATCH($E$14,[11]resumen!$B$4:$H$4,0))/1000</f>
        <v>22.652213889999999</v>
      </c>
      <c r="Q118" s="150"/>
      <c r="R118" s="275"/>
      <c r="S118" s="276"/>
      <c r="T118" s="390">
        <f>INDEX([11]resumen!$B$64:$H$75,MATCH(T16,[11]resumen!$A$5:$A$16,0),MATCH($T$14,[11]resumen!$B$4:$H$4,0))/1000</f>
        <v>24.894946399999998</v>
      </c>
      <c r="U118" s="390">
        <f>INDEX([11]resumen!$B$64:$H$75,MATCH(U16,[11]resumen!$A$5:$A$16,0),MATCH($T$14,[11]resumen!$B$4:$H$4,0))/1000</f>
        <v>22.646582299999995</v>
      </c>
      <c r="V118" s="390">
        <f>INDEX([11]resumen!$B$64:$H$75,MATCH(V16,[11]resumen!$A$5:$A$16,0),MATCH($T$14,[11]resumen!$B$4:$H$4,0))/1000</f>
        <v>23.759432940000003</v>
      </c>
      <c r="W118" s="390">
        <f>INDEX([11]resumen!$B$64:$H$75,MATCH(W16,[11]resumen!$A$5:$A$16,0),MATCH($T$14,[11]resumen!$B$4:$H$4,0))/1000</f>
        <v>23.159773519999998</v>
      </c>
      <c r="X118" s="390">
        <f>INDEX([11]resumen!$B$64:$H$75,MATCH(X16,[11]resumen!$A$5:$A$16,0),MATCH($T$14,[11]resumen!$B$4:$H$4,0))/1000</f>
        <v>24.276987499999997</v>
      </c>
      <c r="Y118" s="390">
        <f>INDEX([11]resumen!$B$64:$H$75,MATCH(Y16,[11]resumen!$A$5:$A$16,0),MATCH($T$14,[11]resumen!$B$4:$H$4,0))/1000</f>
        <v>23.493980620000002</v>
      </c>
      <c r="Z118" s="390">
        <f>INDEX([11]resumen!$B$64:$H$75,MATCH(Z16,[11]resumen!$A$5:$A$16,0),MATCH($T$14,[11]resumen!$B$4:$H$4,0))/1000</f>
        <v>25.04762977</v>
      </c>
      <c r="AA118" s="390">
        <f>INDEX([11]resumen!$B$64:$H$75,MATCH(AA16,[11]resumen!$A$5:$A$16,0),MATCH($T$14,[11]resumen!$B$4:$H$4,0))/1000</f>
        <v>23.60341532</v>
      </c>
      <c r="AB118" s="390">
        <f>INDEX([11]resumen!$B$64:$H$75,MATCH(AB16,[11]resumen!$A$5:$A$16,0),MATCH($T$14,[11]resumen!$B$4:$H$4,0))/1000</f>
        <v>0</v>
      </c>
      <c r="AC118" s="390">
        <f>INDEX([11]resumen!$B$64:$H$75,MATCH(AC16,[11]resumen!$A$5:$A$16,0),MATCH($T$14,[11]resumen!$B$4:$H$4,0))/1000</f>
        <v>0</v>
      </c>
      <c r="AD118" s="390">
        <f>INDEX([11]resumen!$B$64:$H$75,MATCH(AD16,[11]resumen!$A$5:$A$16,0),MATCH($T$14,[11]resumen!$B$4:$H$4,0))/1000</f>
        <v>0</v>
      </c>
      <c r="AE118" s="390">
        <f>INDEX([11]resumen!$B$64:$H$75,MATCH(AE16,[11]resumen!$A$5:$A$16,0),MATCH($T$14,[11]resumen!$B$4:$H$4,0))/1000</f>
        <v>0</v>
      </c>
      <c r="AF118" s="115"/>
      <c r="AG118" s="275"/>
      <c r="AH118" s="275"/>
      <c r="AI118" s="278">
        <f t="shared" si="81"/>
        <v>25.756490885747763</v>
      </c>
      <c r="AJ118" s="278">
        <f t="shared" si="76"/>
        <v>22.995764845923805</v>
      </c>
      <c r="AK118" s="278">
        <f t="shared" si="76"/>
        <v>24.448614086991817</v>
      </c>
      <c r="AL118" s="278">
        <f t="shared" si="76"/>
        <v>21.075117955372093</v>
      </c>
      <c r="AM118" s="278">
        <f t="shared" si="76"/>
        <v>29.604916795703986</v>
      </c>
      <c r="AN118" s="278">
        <f t="shared" si="76"/>
        <v>26.814425007544585</v>
      </c>
      <c r="AO118" s="278">
        <f t="shared" si="76"/>
        <v>19.263199641032269</v>
      </c>
      <c r="AP118" s="278">
        <f t="shared" si="76"/>
        <v>17.681196049367955</v>
      </c>
      <c r="AQ118" s="290"/>
      <c r="AR118" s="290"/>
      <c r="AS118" s="290"/>
      <c r="AT118" s="290"/>
      <c r="AU118" s="163"/>
      <c r="AV118" s="201">
        <f t="shared" si="78"/>
        <v>154.74569835999998</v>
      </c>
      <c r="AW118" s="201">
        <f t="shared" si="79"/>
        <v>190.88274837</v>
      </c>
      <c r="AX118" s="278">
        <f t="shared" si="80"/>
        <v>23.352539290579099</v>
      </c>
    </row>
    <row r="119" spans="3:52" ht="15.75">
      <c r="C119" s="319" t="s">
        <v>271</v>
      </c>
      <c r="D119" s="377" t="s">
        <v>49</v>
      </c>
      <c r="E119" s="273">
        <f>E115-E116-E117-E118</f>
        <v>50.409952549999993</v>
      </c>
      <c r="F119" s="273">
        <f t="shared" ref="F119:P119" si="82">F115-F116-F117-F118</f>
        <v>31.305031399999994</v>
      </c>
      <c r="G119" s="273">
        <f t="shared" si="82"/>
        <v>44.919375799999997</v>
      </c>
      <c r="H119" s="273">
        <f t="shared" si="82"/>
        <v>34.576559769999989</v>
      </c>
      <c r="I119" s="273">
        <f t="shared" si="82"/>
        <v>38.406347260000004</v>
      </c>
      <c r="J119" s="273">
        <f t="shared" si="82"/>
        <v>58.740256660000014</v>
      </c>
      <c r="K119" s="273">
        <f t="shared" si="82"/>
        <v>48.878237959999993</v>
      </c>
      <c r="L119" s="273">
        <f t="shared" si="82"/>
        <v>34.577501289999979</v>
      </c>
      <c r="M119" s="273">
        <f t="shared" si="82"/>
        <v>32.470301840000005</v>
      </c>
      <c r="N119" s="273">
        <f t="shared" si="82"/>
        <v>42.134824960000024</v>
      </c>
      <c r="O119" s="273">
        <f t="shared" si="82"/>
        <v>36.399904429999992</v>
      </c>
      <c r="P119" s="273">
        <f t="shared" si="82"/>
        <v>53.479202000000029</v>
      </c>
      <c r="Q119" s="150"/>
      <c r="R119" s="275"/>
      <c r="S119" s="276"/>
      <c r="T119" s="390">
        <f t="shared" ref="T119:AE119" si="83">T115-T116-T117-T118</f>
        <v>48.863645939999984</v>
      </c>
      <c r="U119" s="390">
        <f t="shared" si="83"/>
        <v>34.337817520000002</v>
      </c>
      <c r="V119" s="390">
        <f t="shared" si="83"/>
        <v>36.949372419999996</v>
      </c>
      <c r="W119" s="390">
        <f t="shared" si="83"/>
        <v>34.378870390000003</v>
      </c>
      <c r="X119" s="390">
        <f t="shared" si="83"/>
        <v>36.184968730000008</v>
      </c>
      <c r="Y119" s="390">
        <f t="shared" si="83"/>
        <v>37.489277950000016</v>
      </c>
      <c r="Z119" s="390">
        <f t="shared" si="83"/>
        <v>42.215313183855983</v>
      </c>
      <c r="AA119" s="390">
        <f t="shared" si="83"/>
        <v>26.498418382999983</v>
      </c>
      <c r="AB119" s="390">
        <f t="shared" si="83"/>
        <v>0</v>
      </c>
      <c r="AC119" s="390">
        <f t="shared" si="83"/>
        <v>0</v>
      </c>
      <c r="AD119" s="390">
        <f t="shared" si="83"/>
        <v>0</v>
      </c>
      <c r="AE119" s="390">
        <f t="shared" si="83"/>
        <v>0</v>
      </c>
      <c r="AF119" s="115"/>
      <c r="AG119" s="275"/>
      <c r="AH119" s="275"/>
      <c r="AI119" s="278">
        <f t="shared" si="81"/>
        <v>-3.0674629349557114</v>
      </c>
      <c r="AJ119" s="278">
        <f t="shared" si="76"/>
        <v>9.6878552244480609</v>
      </c>
      <c r="AK119" s="278">
        <f t="shared" si="76"/>
        <v>-17.742907683058242</v>
      </c>
      <c r="AL119" s="278">
        <f t="shared" si="76"/>
        <v>-0.57174392511862848</v>
      </c>
      <c r="AM119" s="278">
        <f t="shared" si="76"/>
        <v>-5.7838838850305052</v>
      </c>
      <c r="AN119" s="278">
        <f t="shared" si="76"/>
        <v>-36.177878542487107</v>
      </c>
      <c r="AO119" s="278">
        <f t="shared" si="76"/>
        <v>-13.631679565856448</v>
      </c>
      <c r="AP119" s="278">
        <f t="shared" si="76"/>
        <v>-23.365143823554757</v>
      </c>
      <c r="AQ119" s="290"/>
      <c r="AR119" s="290"/>
      <c r="AS119" s="290"/>
      <c r="AT119" s="290"/>
      <c r="AU119" s="163"/>
      <c r="AV119" s="201">
        <f t="shared" si="78"/>
        <v>341.81326268999993</v>
      </c>
      <c r="AW119" s="201">
        <f t="shared" si="79"/>
        <v>296.91768451685601</v>
      </c>
      <c r="AX119" s="278">
        <f t="shared" si="80"/>
        <v>-13.134533698261141</v>
      </c>
    </row>
    <row r="120" spans="3:52" ht="9" customHeight="1">
      <c r="C120" s="230"/>
      <c r="D120" s="230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150"/>
      <c r="R120" s="230"/>
      <c r="S120" s="160"/>
      <c r="T120" s="191"/>
      <c r="U120" s="191"/>
      <c r="V120" s="191"/>
      <c r="W120" s="191"/>
      <c r="X120" s="191"/>
      <c r="Y120" s="260"/>
      <c r="Z120" s="260"/>
      <c r="AA120" s="260"/>
      <c r="AB120" s="184"/>
      <c r="AC120" s="184"/>
      <c r="AD120" s="184"/>
      <c r="AE120" s="184"/>
      <c r="AF120" s="115"/>
      <c r="AG120" s="168"/>
      <c r="AH120" s="168"/>
      <c r="AI120" s="182"/>
      <c r="AJ120" s="182"/>
      <c r="AK120" s="182"/>
      <c r="AL120" s="182"/>
      <c r="AM120" s="182"/>
      <c r="AN120" s="182"/>
      <c r="AO120" s="182"/>
      <c r="AP120" s="182"/>
      <c r="AQ120" s="182"/>
      <c r="AR120" s="182"/>
      <c r="AS120" s="182"/>
      <c r="AT120" s="182"/>
      <c r="AU120" s="182"/>
      <c r="AV120" s="182"/>
      <c r="AW120" s="262"/>
      <c r="AX120" s="182"/>
    </row>
    <row r="121" spans="3:52" ht="18" customHeight="1">
      <c r="C121" s="188" t="s">
        <v>71</v>
      </c>
      <c r="D121" s="174"/>
      <c r="E121" s="174"/>
      <c r="F121" s="174"/>
      <c r="G121" s="174"/>
      <c r="H121" s="174"/>
      <c r="I121" s="175"/>
      <c r="J121" s="175"/>
      <c r="K121" s="175"/>
      <c r="L121" s="175"/>
      <c r="M121" s="175"/>
      <c r="N121" s="175"/>
      <c r="O121" s="176"/>
      <c r="P121" s="176"/>
      <c r="Q121" s="150"/>
      <c r="R121" s="176"/>
      <c r="S121" s="176"/>
      <c r="T121" s="243"/>
      <c r="U121" s="243"/>
      <c r="V121" s="243"/>
      <c r="W121" s="243"/>
      <c r="X121" s="177"/>
      <c r="Y121" s="176"/>
      <c r="Z121" s="176"/>
      <c r="AA121" s="176"/>
      <c r="AB121" s="176"/>
      <c r="AC121" s="176"/>
      <c r="AD121" s="176"/>
      <c r="AE121" s="176"/>
      <c r="AF121" s="115"/>
      <c r="AG121" s="176"/>
      <c r="AH121" s="176"/>
      <c r="AI121" s="178"/>
      <c r="AJ121" s="178"/>
      <c r="AK121" s="178"/>
      <c r="AL121" s="178"/>
      <c r="AM121" s="178"/>
      <c r="AN121" s="178"/>
      <c r="AO121" s="178"/>
      <c r="AP121" s="178"/>
      <c r="AQ121" s="181"/>
      <c r="AR121" s="181"/>
      <c r="AS121" s="181"/>
      <c r="AT121" s="181"/>
      <c r="AU121" s="163"/>
      <c r="AV121" s="438" t="str">
        <f>AV114</f>
        <v>Acumulado Agosto</v>
      </c>
      <c r="AW121" s="439"/>
      <c r="AX121" s="292" t="s">
        <v>0</v>
      </c>
    </row>
    <row r="122" spans="3:52">
      <c r="C122" s="305" t="s">
        <v>26</v>
      </c>
      <c r="D122" s="370" t="s">
        <v>23</v>
      </c>
      <c r="E122" s="314">
        <f>INDEX([12]resumen!$U$43:$Z$54,MATCH(E18,[12]resumen!$A$5:$A$16,0),MATCH($E$14,[12]resumen!$B$4:$G$4,0))</f>
        <v>778483.78834999993</v>
      </c>
      <c r="F122" s="314">
        <f>INDEX([12]resumen!$U$43:$Z$54,MATCH(F18,[12]resumen!$A$5:$A$16,0),MATCH($E$14,[12]resumen!$B$4:$G$4,0))</f>
        <v>697894.87844999996</v>
      </c>
      <c r="G122" s="314">
        <f>INDEX([12]resumen!$U$43:$Z$54,MATCH(G18,[12]resumen!$A$5:$A$16,0),MATCH($E$14,[12]resumen!$B$4:$G$4,0))</f>
        <v>806675.64</v>
      </c>
      <c r="H122" s="314">
        <f>INDEX([12]resumen!$U$43:$Z$54,MATCH(H18,[12]resumen!$A$5:$A$16,0),MATCH($E$14,[12]resumen!$B$4:$G$4,0))</f>
        <v>804626.13065999979</v>
      </c>
      <c r="I122" s="314">
        <f>INDEX([12]resumen!$U$43:$Z$54,MATCH(I18,[12]resumen!$A$5:$A$16,0),MATCH($E$14,[12]resumen!$B$4:$G$4,0))</f>
        <v>825974.70739000011</v>
      </c>
      <c r="J122" s="314">
        <f>INDEX([12]resumen!$U$43:$Z$54,MATCH(J18,[12]resumen!$A$5:$A$16,0),MATCH($E$14,[12]resumen!$B$4:$G$4,0))</f>
        <v>809558.60385000019</v>
      </c>
      <c r="K122" s="314">
        <f>INDEX([12]resumen!$U$43:$Z$54,MATCH(K18,[12]resumen!$A$5:$A$16,0),MATCH($E$14,[12]resumen!$B$4:$G$4,0))</f>
        <v>843440.11</v>
      </c>
      <c r="L122" s="314">
        <f>INDEX([12]resumen!$U$43:$Z$54,MATCH(L18,[12]resumen!$A$5:$A$16,0),MATCH($E$14,[12]resumen!$B$4:$G$4,0))</f>
        <v>844077.67999999993</v>
      </c>
      <c r="M122" s="314">
        <f>INDEX([12]resumen!$U$43:$Z$54,MATCH(M18,[12]resumen!$A$5:$A$16,0),MATCH($E$14,[12]resumen!$B$4:$G$4,0))</f>
        <v>816978.1712000001</v>
      </c>
      <c r="N122" s="314">
        <f>INDEX([12]resumen!$U$43:$Z$54,MATCH(N18,[12]resumen!$A$5:$A$16,0),MATCH($E$14,[12]resumen!$B$4:$G$4,0))</f>
        <v>827482.31999999983</v>
      </c>
      <c r="O122" s="314">
        <f>INDEX([12]resumen!$U$43:$Z$54,MATCH(O18,[12]resumen!$A$5:$A$16,0),MATCH($E$14,[12]resumen!$B$4:$G$4,0))</f>
        <v>755504.25225999998</v>
      </c>
      <c r="P122" s="314">
        <f>INDEX([12]resumen!$U$43:$Z$54,MATCH(P18,[12]resumen!$A$5:$A$16,0),MATCH($E$14,[12]resumen!$B$4:$G$4,0))</f>
        <v>855899.62280000013</v>
      </c>
      <c r="Q122" s="150"/>
      <c r="R122" s="296"/>
      <c r="S122" s="308"/>
      <c r="T122" s="295">
        <f>INDEX([12]resumen!$U$43:$Z$54,MATCH(T18,[12]resumen!$A$5:$A$16,0),MATCH($T$14,[12]resumen!$B$4:$G$4,0))</f>
        <v>858867.42</v>
      </c>
      <c r="U122" s="295">
        <f>INDEX([12]resumen!$U$43:$Z$54,MATCH(U18,[12]resumen!$A$5:$A$16,0),MATCH($T$14,[12]resumen!$B$4:$G$4,0))</f>
        <v>780831.73</v>
      </c>
      <c r="V122" s="295">
        <f>INDEX([12]resumen!$U$43:$Z$54,MATCH(V18,[12]resumen!$A$5:$A$16,0),MATCH($T$14,[12]resumen!$B$4:$G$4,0))</f>
        <v>906801.09999999986</v>
      </c>
      <c r="W122" s="295">
        <f>INDEX([12]resumen!$U$43:$Z$54,MATCH(W18,[12]resumen!$A$5:$A$16,0),MATCH($T$14,[12]resumen!$B$4:$G$4,0))</f>
        <v>879095.15000000014</v>
      </c>
      <c r="X122" s="295">
        <f>INDEX([12]resumen!$U$43:$Z$54,MATCH(X18,[12]resumen!$A$5:$A$16,0),MATCH($T$14,[12]resumen!$B$4:$G$4,0))</f>
        <v>903381.33000000007</v>
      </c>
      <c r="Y122" s="295">
        <f>INDEX([12]resumen!$U$43:$Z$54,MATCH(Y18,[12]resumen!$A$5:$A$16,0),MATCH($T$14,[12]resumen!$B$4:$G$4,0))</f>
        <v>872872.15999999992</v>
      </c>
      <c r="Z122" s="295">
        <f>INDEX([12]resumen!$U$43:$Z$54,MATCH(Z18,[12]resumen!$A$5:$A$16,0),MATCH($T$14,[12]resumen!$B$4:$G$4,0))</f>
        <v>897923.41</v>
      </c>
      <c r="AA122" s="295">
        <f>INDEX([12]resumen!$U$43:$Z$54,MATCH(AA18,[12]resumen!$A$5:$A$16,0),MATCH($T$14,[12]resumen!$B$4:$G$4,0))</f>
        <v>914894.94000000006</v>
      </c>
      <c r="AB122" s="295">
        <f>INDEX([12]resumen!$U$43:$Z$54,MATCH(AB18,[12]resumen!$A$5:$A$16,0),MATCH($T$14,[12]resumen!$B$4:$G$4,0))</f>
        <v>898116.28999999992</v>
      </c>
      <c r="AC122" s="295">
        <f>INDEX([12]resumen!$U$43:$Z$54,MATCH(AC18,[12]resumen!$A$5:$A$16,0),MATCH($T$14,[12]resumen!$B$4:$G$4,0))</f>
        <v>0</v>
      </c>
      <c r="AD122" s="295">
        <f>INDEX([12]resumen!$U$43:$Z$54,MATCH(AD18,[12]resumen!$A$5:$A$16,0),MATCH($T$14,[12]resumen!$B$4:$G$4,0))</f>
        <v>0</v>
      </c>
      <c r="AE122" s="295">
        <f>INDEX([12]resumen!$U$43:$Z$54,MATCH(AE18,[12]resumen!$A$5:$A$16,0),MATCH($T$14,[12]resumen!$B$4:$G$4,0))</f>
        <v>0</v>
      </c>
      <c r="AF122" s="115"/>
      <c r="AG122" s="296"/>
      <c r="AH122" s="308"/>
      <c r="AI122" s="297">
        <f>IFERROR(((T122/E122)-1)*100,"ND")</f>
        <v>10.325665460596634</v>
      </c>
      <c r="AJ122" s="309">
        <f t="shared" ref="AJ122:AT125" si="84">IFERROR(((U122/F122)-1)*100,"NA")</f>
        <v>11.883860178799409</v>
      </c>
      <c r="AK122" s="309">
        <f t="shared" si="84"/>
        <v>12.412109035547413</v>
      </c>
      <c r="AL122" s="309">
        <f t="shared" si="84"/>
        <v>9.2551082424972453</v>
      </c>
      <c r="AM122" s="309">
        <f t="shared" si="84"/>
        <v>9.3715487795743115</v>
      </c>
      <c r="AN122" s="309">
        <f t="shared" si="84"/>
        <v>7.820750202505522</v>
      </c>
      <c r="AO122" s="309">
        <f t="shared" si="84"/>
        <v>6.4596524820238921</v>
      </c>
      <c r="AP122" s="309">
        <f t="shared" si="84"/>
        <v>8.3898984273580233</v>
      </c>
      <c r="AQ122" s="309">
        <f t="shared" si="84"/>
        <v>9.9314916432616371</v>
      </c>
      <c r="AR122" s="309">
        <f t="shared" si="84"/>
        <v>-100</v>
      </c>
      <c r="AS122" s="309">
        <f t="shared" si="84"/>
        <v>-100</v>
      </c>
      <c r="AT122" s="309">
        <f t="shared" si="84"/>
        <v>-100</v>
      </c>
      <c r="AU122" s="163"/>
      <c r="AV122" s="201">
        <f t="shared" ref="AV122:AV125" si="85">SUM(E122:L122)</f>
        <v>6410731.5387000004</v>
      </c>
      <c r="AW122" s="201">
        <f t="shared" ref="AW122:AW125" si="86">SUM(T122:AA122)</f>
        <v>7014667.2400000012</v>
      </c>
      <c r="AX122" s="297">
        <f t="shared" ref="AX122:AX125" si="87">IFERROR(((AW122/AV122)-1)*100,"ND")</f>
        <v>9.4206986777435766</v>
      </c>
    </row>
    <row r="123" spans="3:52" ht="15.75" customHeight="1">
      <c r="C123" s="330" t="s">
        <v>22</v>
      </c>
      <c r="D123" s="369" t="s">
        <v>25</v>
      </c>
      <c r="E123" s="277">
        <f>INDEX([12]resumen!$AL$43:$AQ$54,MATCH(E18,[12]resumen!$A$5:$A$16,0),MATCH($E$14,[12]resumen!$B$4:$G$4,0))</f>
        <v>831971.26817579998</v>
      </c>
      <c r="F123" s="277">
        <f>INDEX([12]resumen!$AL$43:$AQ$54,MATCH(F18,[12]resumen!$A$5:$A$16,0),MATCH($E$14,[12]resumen!$B$4:$G$4,0))</f>
        <v>731717.16119999997</v>
      </c>
      <c r="G123" s="277">
        <f>INDEX([12]resumen!$AL$43:$AQ$54,MATCH(G18,[12]resumen!$A$5:$A$16,0),MATCH($E$14,[12]resumen!$B$4:$G$4,0))</f>
        <v>840796.23629999999</v>
      </c>
      <c r="H123" s="277">
        <f>INDEX([12]resumen!$AL$43:$AQ$54,MATCH(H18,[12]resumen!$A$5:$A$16,0),MATCH($E$14,[12]resumen!$B$4:$G$4,0))</f>
        <v>838900.9598999999</v>
      </c>
      <c r="I123" s="277">
        <f>INDEX([12]resumen!$AL$43:$AQ$54,MATCH(I18,[12]resumen!$A$5:$A$16,0),MATCH($E$14,[12]resumen!$B$4:$G$4,0))</f>
        <v>866106.89119999984</v>
      </c>
      <c r="J123" s="277">
        <f>INDEX([12]resumen!$AL$43:$AQ$54,MATCH(J18,[12]resumen!$A$5:$A$16,0),MATCH($E$14,[12]resumen!$B$4:$G$4,0))</f>
        <v>861733.41700000013</v>
      </c>
      <c r="K123" s="277">
        <f>INDEX([12]resumen!$AL$43:$AQ$54,MATCH(K18,[12]resumen!$A$5:$A$16,0),MATCH($E$14,[12]resumen!$B$4:$G$4,0))</f>
        <v>894455.6451999998</v>
      </c>
      <c r="L123" s="277">
        <f>INDEX([12]resumen!$AL$43:$AQ$54,MATCH(L18,[12]resumen!$A$5:$A$16,0),MATCH($E$14,[12]resumen!$B$4:$G$4,0))</f>
        <v>883748.97389999998</v>
      </c>
      <c r="M123" s="277">
        <f>INDEX([12]resumen!$AL$43:$AQ$54,MATCH(M18,[12]resumen!$A$5:$A$16,0),MATCH($E$14,[12]resumen!$B$4:$G$4,0))</f>
        <v>862748.82630000007</v>
      </c>
      <c r="N123" s="277">
        <f>INDEX([12]resumen!$AL$43:$AQ$54,MATCH(N18,[12]resumen!$A$5:$A$16,0),MATCH($E$14,[12]resumen!$B$4:$G$4,0))</f>
        <v>878781.56990000012</v>
      </c>
      <c r="O123" s="277">
        <f>INDEX([12]resumen!$AL$43:$AQ$54,MATCH(O18,[12]resumen!$A$5:$A$16,0),MATCH($E$14,[12]resumen!$B$4:$G$4,0))</f>
        <v>799339.06390000007</v>
      </c>
      <c r="P123" s="277">
        <f>INDEX([12]resumen!$AL$43:$AQ$54,MATCH(P18,[12]resumen!$A$5:$A$16,0),MATCH($E$14,[12]resumen!$B$4:$G$4,0))</f>
        <v>907838.64119999995</v>
      </c>
      <c r="Q123" s="150"/>
      <c r="R123" s="275"/>
      <c r="S123" s="276"/>
      <c r="T123" s="287">
        <f>INDEX([12]resumen!$AL$43:$AQ$54,MATCH(T18,[12]resumen!$A$5:$A$16,0),MATCH($T$14,[12]resumen!$B$4:$G$4,0))</f>
        <v>846640.83000000007</v>
      </c>
      <c r="U123" s="287">
        <f>INDEX([12]resumen!$AL$43:$AQ$54,MATCH(U18,[12]resumen!$A$5:$A$16,0),MATCH($T$14,[12]resumen!$B$4:$G$4,0))</f>
        <v>760213.97</v>
      </c>
      <c r="V123" s="287">
        <f>INDEX([12]resumen!$AL$43:$AQ$54,MATCH(V18,[12]resumen!$A$5:$A$16,0),MATCH($T$14,[12]resumen!$B$4:$G$4,0))</f>
        <v>881192.78999999992</v>
      </c>
      <c r="W123" s="287">
        <f>INDEX([12]resumen!$AL$43:$AQ$54,MATCH(W18,[12]resumen!$A$5:$A$16,0),MATCH($T$14,[12]resumen!$B$4:$G$4,0))</f>
        <v>854998.97</v>
      </c>
      <c r="X123" s="287">
        <f>INDEX([12]resumen!$AL$43:$AQ$54,MATCH(X18,[12]resumen!$A$5:$A$16,0),MATCH($T$14,[12]resumen!$B$4:$G$4,0))</f>
        <v>888619.87000000011</v>
      </c>
      <c r="Y123" s="287">
        <f>INDEX([12]resumen!$AL$43:$AQ$54,MATCH(Y18,[12]resumen!$A$5:$A$16,0),MATCH($T$14,[12]resumen!$B$4:$G$4,0))</f>
        <v>864486.08</v>
      </c>
      <c r="Z123" s="287">
        <f>INDEX([12]resumen!$AL$43:$AQ$54,MATCH(Z18,[12]resumen!$A$5:$A$16,0),MATCH($T$14,[12]resumen!$B$4:$G$4,0))</f>
        <v>887776.23</v>
      </c>
      <c r="AA123" s="287">
        <f>INDEX([12]resumen!$AL$43:$AQ$54,MATCH(AA18,[12]resumen!$A$5:$A$16,0),MATCH($T$14,[12]resumen!$B$4:$G$4,0))</f>
        <v>894467.5199999999</v>
      </c>
      <c r="AB123" s="287">
        <f>INDEX([12]resumen!$AL$43:$AQ$54,MATCH(AB18,[12]resumen!$A$5:$A$16,0),MATCH($T$14,[12]resumen!$B$4:$G$4,0))</f>
        <v>890167.28999999992</v>
      </c>
      <c r="AC123" s="287">
        <f>INDEX([12]resumen!$AL$43:$AQ$54,MATCH(AC18,[12]resumen!$A$5:$A$16,0),MATCH($T$14,[12]resumen!$B$4:$G$4,0))</f>
        <v>0</v>
      </c>
      <c r="AD123" s="287">
        <f>INDEX([12]resumen!$AL$43:$AQ$54,MATCH(AD18,[12]resumen!$A$5:$A$16,0),MATCH($T$14,[12]resumen!$B$4:$G$4,0))</f>
        <v>0</v>
      </c>
      <c r="AE123" s="287">
        <f>INDEX([12]resumen!$AL$43:$AQ$54,MATCH(AE18,[12]resumen!$A$5:$A$16,0),MATCH($T$14,[12]resumen!$B$4:$G$4,0))</f>
        <v>0</v>
      </c>
      <c r="AF123" s="115"/>
      <c r="AG123" s="275"/>
      <c r="AH123" s="276"/>
      <c r="AI123" s="278">
        <f>IFERROR(((T123/E123)-1)*100,"ND")</f>
        <v>1.763229378866038</v>
      </c>
      <c r="AJ123" s="279">
        <f t="shared" si="84"/>
        <v>3.8945114739779907</v>
      </c>
      <c r="AK123" s="279">
        <f t="shared" si="84"/>
        <v>4.8045592922452363</v>
      </c>
      <c r="AL123" s="279">
        <f t="shared" si="84"/>
        <v>1.9189404792097298</v>
      </c>
      <c r="AM123" s="279">
        <f t="shared" si="84"/>
        <v>2.5993302938403184</v>
      </c>
      <c r="AN123" s="279">
        <f t="shared" si="84"/>
        <v>0.31943324300720555</v>
      </c>
      <c r="AO123" s="279">
        <f t="shared" si="84"/>
        <v>-0.74675756543594041</v>
      </c>
      <c r="AP123" s="279">
        <f t="shared" si="84"/>
        <v>1.2128496232022501</v>
      </c>
      <c r="AQ123" s="279">
        <f t="shared" si="84"/>
        <v>3.1780354680500889</v>
      </c>
      <c r="AR123" s="279">
        <f t="shared" si="84"/>
        <v>-100</v>
      </c>
      <c r="AS123" s="279">
        <f t="shared" si="84"/>
        <v>-100</v>
      </c>
      <c r="AT123" s="279">
        <f t="shared" si="84"/>
        <v>-100</v>
      </c>
      <c r="AU123" s="163"/>
      <c r="AV123" s="201">
        <f t="shared" si="85"/>
        <v>6749430.5528757991</v>
      </c>
      <c r="AW123" s="201">
        <f t="shared" si="86"/>
        <v>6878396.2599999998</v>
      </c>
      <c r="AX123" s="278">
        <f t="shared" si="87"/>
        <v>1.9107642654275558</v>
      </c>
    </row>
    <row r="124" spans="3:52">
      <c r="C124" s="272" t="s">
        <v>24</v>
      </c>
      <c r="D124" s="369" t="s">
        <v>25</v>
      </c>
      <c r="E124" s="277">
        <f>INDEX([12]resumen!$M$63:$R$74,MATCH(E18,[12]resumen!$A$5:$A$16,0),MATCH($E$14,[12]resumen!$B$4:$G$4,0))</f>
        <v>434</v>
      </c>
      <c r="F124" s="277">
        <f>INDEX([12]resumen!$M$63:$R$74,MATCH(F18,[12]resumen!$A$5:$A$16,0),MATCH($E$14,[12]resumen!$B$4:$G$4,0))</f>
        <v>5800.2</v>
      </c>
      <c r="G124" s="277">
        <f>INDEX([12]resumen!$M$63:$R$74,MATCH(G18,[12]resumen!$A$5:$A$16,0),MATCH($E$14,[12]resumen!$B$4:$G$4,0))</f>
        <v>5074.8999999999996</v>
      </c>
      <c r="H124" s="277">
        <f>INDEX([12]resumen!$M$63:$R$74,MATCH(H18,[12]resumen!$A$5:$A$16,0),MATCH($E$14,[12]resumen!$B$4:$G$4,0))</f>
        <v>0</v>
      </c>
      <c r="I124" s="277">
        <f>INDEX([12]resumen!$M$63:$R$74,MATCH(I18,[12]resumen!$A$5:$A$16,0),MATCH($E$14,[12]resumen!$B$4:$G$4,0))</f>
        <v>2774</v>
      </c>
      <c r="J124" s="277">
        <f>INDEX([12]resumen!$M$63:$R$74,MATCH(J18,[12]resumen!$A$5:$A$16,0),MATCH($E$14,[12]resumen!$B$4:$G$4,0))</f>
        <v>3012.4</v>
      </c>
      <c r="K124" s="277">
        <f>INDEX([12]resumen!$M$63:$R$74,MATCH(K18,[12]resumen!$A$5:$A$16,0),MATCH($E$14,[12]resumen!$B$4:$G$4,0))</f>
        <v>13</v>
      </c>
      <c r="L124" s="277">
        <f>INDEX([12]resumen!$M$63:$R$74,MATCH(L18,[12]resumen!$A$5:$A$16,0),MATCH($E$14,[12]resumen!$B$4:$G$4,0))</f>
        <v>0</v>
      </c>
      <c r="M124" s="277">
        <f>INDEX([12]resumen!$M$63:$R$74,MATCH(M18,[12]resumen!$A$5:$A$16,0),MATCH($E$14,[12]resumen!$B$4:$G$4,0))</f>
        <v>0</v>
      </c>
      <c r="N124" s="277">
        <f>INDEX([12]resumen!$M$63:$R$74,MATCH(N18,[12]resumen!$A$5:$A$16,0),MATCH($E$14,[12]resumen!$B$4:$G$4,0))</f>
        <v>0</v>
      </c>
      <c r="O124" s="277">
        <f>INDEX([12]resumen!$M$63:$R$74,MATCH(O18,[12]resumen!$A$5:$A$16,0),MATCH($E$14,[12]resumen!$B$4:$G$4,0))</f>
        <v>0</v>
      </c>
      <c r="P124" s="277">
        <f>INDEX([12]resumen!$M$63:$R$74,MATCH(P18,[12]resumen!$A$5:$A$16,0),MATCH($E$14,[12]resumen!$B$4:$G$4,0))</f>
        <v>0</v>
      </c>
      <c r="Q124" s="150"/>
      <c r="R124" s="275"/>
      <c r="S124" s="276"/>
      <c r="T124" s="287">
        <f>INDEX([12]resumen!$M$63:$R$74,MATCH(T18,[12]resumen!$A$5:$A$16,0),MATCH($T$14,[12]resumen!$B$4:$G$4,0))</f>
        <v>0</v>
      </c>
      <c r="U124" s="287">
        <f>INDEX([12]resumen!$M$63:$R$74,MATCH(U18,[12]resumen!$A$5:$A$16,0),MATCH($T$14,[12]resumen!$B$4:$G$4,0))</f>
        <v>1058.5899999999999</v>
      </c>
      <c r="V124" s="287">
        <f>INDEX([12]resumen!$M$63:$R$74,MATCH(V18,[12]resumen!$A$5:$A$16,0),MATCH($T$14,[12]resumen!$B$4:$G$4,0))</f>
        <v>4763.32</v>
      </c>
      <c r="W124" s="287">
        <f>INDEX([12]resumen!$M$63:$R$74,MATCH(W18,[12]resumen!$A$5:$A$16,0),MATCH($T$14,[12]resumen!$B$4:$G$4,0))</f>
        <v>731</v>
      </c>
      <c r="X124" s="287">
        <f>INDEX([12]resumen!$M$63:$R$74,MATCH(X18,[12]resumen!$A$5:$A$16,0),MATCH($T$14,[12]resumen!$B$4:$G$4,0))</f>
        <v>0</v>
      </c>
      <c r="Y124" s="287">
        <f>INDEX([12]resumen!$M$63:$R$74,MATCH(Y18,[12]resumen!$A$5:$A$16,0),MATCH($T$14,[12]resumen!$B$4:$G$4,0))</f>
        <v>0</v>
      </c>
      <c r="Z124" s="287">
        <f>INDEX([12]resumen!$M$63:$R$74,MATCH(Z18,[12]resumen!$A$5:$A$16,0),MATCH($T$14,[12]resumen!$B$4:$G$4,0))</f>
        <v>0</v>
      </c>
      <c r="AA124" s="287">
        <f>INDEX([12]resumen!$M$63:$R$74,MATCH(AA18,[12]resumen!$A$5:$A$16,0),MATCH($T$14,[12]resumen!$B$4:$G$4,0))</f>
        <v>0</v>
      </c>
      <c r="AB124" s="287">
        <f>INDEX([12]resumen!$M$63:$R$74,MATCH(AB18,[12]resumen!$A$5:$A$16,0),MATCH($T$14,[12]resumen!$B$4:$G$4,0))</f>
        <v>0</v>
      </c>
      <c r="AC124" s="287">
        <f>INDEX([12]resumen!$M$63:$R$74,MATCH(AC18,[12]resumen!$A$5:$A$16,0),MATCH($T$14,[12]resumen!$B$4:$G$4,0))</f>
        <v>0</v>
      </c>
      <c r="AD124" s="287">
        <f>INDEX([12]resumen!$M$63:$R$74,MATCH(AD18,[12]resumen!$A$5:$A$16,0),MATCH($T$14,[12]resumen!$B$4:$G$4,0))</f>
        <v>0</v>
      </c>
      <c r="AE124" s="287">
        <f>INDEX([12]resumen!$M$63:$R$74,MATCH(AE18,[12]resumen!$A$5:$A$16,0),MATCH($T$14,[12]resumen!$B$4:$G$4,0))</f>
        <v>0</v>
      </c>
      <c r="AF124" s="115"/>
      <c r="AG124" s="275"/>
      <c r="AH124" s="276"/>
      <c r="AI124" s="278">
        <f>IFERROR(((T124/E124)-1)*100,"ND")</f>
        <v>-100</v>
      </c>
      <c r="AJ124" s="278">
        <v>100</v>
      </c>
      <c r="AK124" s="278">
        <v>100</v>
      </c>
      <c r="AL124" s="278">
        <v>100</v>
      </c>
      <c r="AM124" s="278">
        <f>IFERROR(((X124/I124)-1)*100,"ND")</f>
        <v>-100</v>
      </c>
      <c r="AN124" s="278">
        <f>AM124</f>
        <v>-100</v>
      </c>
      <c r="AO124" s="278">
        <f t="shared" ref="AO124:AP124" si="88">AN124</f>
        <v>-100</v>
      </c>
      <c r="AP124" s="278">
        <f t="shared" si="88"/>
        <v>-100</v>
      </c>
      <c r="AQ124" s="279" t="str">
        <f t="shared" si="84"/>
        <v>NA</v>
      </c>
      <c r="AR124" s="279" t="str">
        <f t="shared" si="84"/>
        <v>NA</v>
      </c>
      <c r="AS124" s="279" t="str">
        <f t="shared" si="84"/>
        <v>NA</v>
      </c>
      <c r="AT124" s="279" t="str">
        <f t="shared" si="84"/>
        <v>NA</v>
      </c>
      <c r="AU124" s="163"/>
      <c r="AV124" s="201">
        <f t="shared" si="85"/>
        <v>17108.5</v>
      </c>
      <c r="AW124" s="201">
        <f t="shared" si="86"/>
        <v>6552.91</v>
      </c>
      <c r="AX124" s="278">
        <f t="shared" si="87"/>
        <v>-61.697927930560837</v>
      </c>
    </row>
    <row r="125" spans="3:52">
      <c r="C125" s="272" t="s">
        <v>27</v>
      </c>
      <c r="D125" s="369" t="s">
        <v>28</v>
      </c>
      <c r="E125" s="277">
        <f>INDEX([12]resumen!$B$5:$G$16,MATCH(E18,[12]resumen!$A$5:$A$16,0),MATCH($E$14,[12]resumen!$B$4:$G$4,0))</f>
        <v>8491791.5</v>
      </c>
      <c r="F125" s="277">
        <f>INDEX([12]resumen!$B$5:$G$16,MATCH(F18,[12]resumen!$A$5:$A$16,0),MATCH($E$14,[12]resumen!$B$4:$G$4,0))</f>
        <v>8472180</v>
      </c>
      <c r="G125" s="277">
        <f>INDEX([12]resumen!$B$5:$G$16,MATCH(G18,[12]resumen!$A$5:$A$16,0),MATCH($E$14,[12]resumen!$B$4:$G$4,0))</f>
        <v>8705392</v>
      </c>
      <c r="H125" s="277">
        <f>INDEX([12]resumen!$B$5:$G$16,MATCH(H18,[12]resumen!$A$5:$A$16,0),MATCH($E$14,[12]resumen!$B$4:$G$4,0))</f>
        <v>8773314</v>
      </c>
      <c r="I125" s="277">
        <f>INDEX([12]resumen!$B$5:$G$16,MATCH(I18,[12]resumen!$A$5:$A$16,0),MATCH($E$14,[12]resumen!$B$4:$G$4,0))</f>
        <v>8508434</v>
      </c>
      <c r="J125" s="277">
        <f>INDEX([12]resumen!$B$5:$G$16,MATCH(J18,[12]resumen!$A$5:$A$16,0),MATCH($E$14,[12]resumen!$B$4:$G$4,0))</f>
        <v>8582387.5</v>
      </c>
      <c r="K125" s="277">
        <f>INDEX([12]resumen!$B$5:$G$16,MATCH(K18,[12]resumen!$A$5:$A$16,0),MATCH($E$14,[12]resumen!$B$4:$G$4,0))</f>
        <v>8593864.5</v>
      </c>
      <c r="L125" s="277">
        <f>INDEX([12]resumen!$B$5:$G$16,MATCH(L18,[12]resumen!$A$5:$A$16,0),MATCH($E$14,[12]resumen!$B$4:$G$4,0))</f>
        <v>8630296</v>
      </c>
      <c r="M125" s="277">
        <f>INDEX([12]resumen!$B$5:$G$16,MATCH(M18,[12]resumen!$A$5:$A$16,0),MATCH($E$14,[12]resumen!$B$4:$G$4,0))</f>
        <v>8656708.5</v>
      </c>
      <c r="N125" s="277">
        <f>INDEX([12]resumen!$B$5:$G$16,MATCH(N18,[12]resumen!$A$5:$A$16,0),MATCH($E$14,[12]resumen!$B$4:$G$4,0))</f>
        <v>8678195.5</v>
      </c>
      <c r="O125" s="277">
        <f>INDEX([12]resumen!$B$5:$G$16,MATCH(O18,[12]resumen!$A$5:$A$16,0),MATCH($E$14,[12]resumen!$B$4:$G$4,0))</f>
        <v>8635639</v>
      </c>
      <c r="P125" s="277">
        <f>INDEX([12]resumen!$B$5:$G$16,MATCH(P18,[12]resumen!$A$5:$A$16,0),MATCH($E$14,[12]resumen!$B$4:$G$4,0))</f>
        <v>8732330.5</v>
      </c>
      <c r="Q125" s="150"/>
      <c r="R125" s="275"/>
      <c r="S125" s="276"/>
      <c r="T125" s="332">
        <f>INDEX([12]resumen!$B$5:$G$16,MATCH(T18,[12]resumen!$A$5:$A$16,0),MATCH($T$14,[12]resumen!$B$4:$G$4,0))</f>
        <v>9143634.5</v>
      </c>
      <c r="U125" s="332">
        <f>INDEX([12]resumen!$B$5:$G$16,MATCH(U18,[12]resumen!$A$5:$A$16,0),MATCH($T$14,[12]resumen!$B$4:$G$4,0))</f>
        <v>8925986</v>
      </c>
      <c r="V125" s="332">
        <f>INDEX([12]resumen!$B$5:$G$16,MATCH(V18,[12]resumen!$A$5:$A$16,0),MATCH($T$14,[12]resumen!$B$4:$G$4,0))</f>
        <v>9296251</v>
      </c>
      <c r="W125" s="332">
        <f>INDEX([12]resumen!$B$5:$G$16,MATCH(W18,[12]resumen!$A$5:$A$16,0),MATCH($T$14,[12]resumen!$B$4:$G$4,0))</f>
        <v>9181434.5</v>
      </c>
      <c r="X125" s="332">
        <f>INDEX([12]resumen!$B$5:$G$16,MATCH(X18,[12]resumen!$A$5:$A$16,0),MATCH($T$14,[12]resumen!$B$4:$G$4,0))</f>
        <v>9143421.5</v>
      </c>
      <c r="Y125" s="332">
        <f>INDEX([12]resumen!$B$5:$G$16,MATCH(Y18,[12]resumen!$A$5:$A$16,0),MATCH($T$14,[12]resumen!$B$4:$G$4,0))</f>
        <v>9203966.5</v>
      </c>
      <c r="Z125" s="332">
        <f>INDEX([12]resumen!$B$5:$G$16,MATCH(Z18,[12]resumen!$A$5:$A$16,0),MATCH($T$14,[12]resumen!$B$4:$G$4,0))</f>
        <v>9373422</v>
      </c>
      <c r="AA125" s="332">
        <f>INDEX([12]resumen!$B$5:$G$16,MATCH(AA18,[12]resumen!$A$5:$A$16,0),MATCH($T$14,[12]resumen!$B$4:$G$4,0))</f>
        <v>9211869</v>
      </c>
      <c r="AB125" s="332">
        <f>INDEX([12]resumen!$B$5:$G$16,MATCH(AB18,[12]resumen!$A$5:$A$16,0),MATCH($T$14,[12]resumen!$B$4:$G$4,0))</f>
        <v>9256627</v>
      </c>
      <c r="AC125" s="332">
        <f>INDEX([12]resumen!$B$5:$G$16,MATCH(AC18,[12]resumen!$A$5:$A$16,0),MATCH($T$14,[12]resumen!$B$4:$G$4,0))</f>
        <v>0</v>
      </c>
      <c r="AD125" s="332">
        <f>INDEX([12]resumen!$B$5:$G$16,MATCH(AD18,[12]resumen!$A$5:$A$16,0),MATCH($T$14,[12]resumen!$B$4:$G$4,0))</f>
        <v>0</v>
      </c>
      <c r="AE125" s="332">
        <f>INDEX([12]resumen!$B$5:$G$16,MATCH(AE18,[12]resumen!$A$5:$A$16,0),MATCH($T$14,[12]resumen!$B$4:$G$4,0))</f>
        <v>0</v>
      </c>
      <c r="AF125" s="115"/>
      <c r="AG125" s="275"/>
      <c r="AH125" s="276"/>
      <c r="AI125" s="278">
        <f>IFERROR(((T125/E125)-1)*100,"ND")</f>
        <v>7.676154083622988</v>
      </c>
      <c r="AJ125" s="279">
        <f t="shared" si="84"/>
        <v>5.3564253828412456</v>
      </c>
      <c r="AK125" s="279">
        <f t="shared" si="84"/>
        <v>6.787276207665327</v>
      </c>
      <c r="AL125" s="279">
        <f t="shared" si="84"/>
        <v>4.6518396583092869</v>
      </c>
      <c r="AM125" s="279">
        <f t="shared" si="84"/>
        <v>7.463036088662145</v>
      </c>
      <c r="AN125" s="279">
        <f t="shared" si="84"/>
        <v>7.2424951681568706</v>
      </c>
      <c r="AO125" s="279">
        <f t="shared" si="84"/>
        <v>9.0710936855008519</v>
      </c>
      <c r="AP125" s="279">
        <f t="shared" si="84"/>
        <v>6.7387375821176931</v>
      </c>
      <c r="AQ125" s="279">
        <f t="shared" si="84"/>
        <v>6.9300993558925938</v>
      </c>
      <c r="AR125" s="279">
        <f t="shared" si="84"/>
        <v>-100</v>
      </c>
      <c r="AS125" s="279">
        <f t="shared" si="84"/>
        <v>-100</v>
      </c>
      <c r="AT125" s="279">
        <f t="shared" si="84"/>
        <v>-100</v>
      </c>
      <c r="AU125" s="163"/>
      <c r="AV125" s="201">
        <f t="shared" si="85"/>
        <v>68757659.5</v>
      </c>
      <c r="AW125" s="201">
        <f t="shared" si="86"/>
        <v>73479985</v>
      </c>
      <c r="AX125" s="278">
        <f t="shared" si="87"/>
        <v>6.8680719127735879</v>
      </c>
    </row>
    <row r="126" spans="3:52" s="172" customFormat="1">
      <c r="C126" s="185"/>
      <c r="D126" s="186"/>
      <c r="E126" s="186"/>
      <c r="F126" s="186"/>
      <c r="G126" s="186"/>
      <c r="H126" s="186"/>
      <c r="I126" s="187"/>
      <c r="J126" s="187"/>
      <c r="K126" s="187"/>
      <c r="L126" s="187"/>
      <c r="M126" s="187"/>
      <c r="N126" s="187"/>
      <c r="O126" s="169"/>
      <c r="P126" s="169"/>
      <c r="Q126" s="150"/>
      <c r="R126" s="169"/>
      <c r="S126" s="169"/>
      <c r="T126" s="244"/>
      <c r="U126" s="244"/>
      <c r="V126" s="244"/>
      <c r="W126" s="244"/>
      <c r="X126" s="170"/>
      <c r="Y126" s="169"/>
      <c r="Z126" s="169"/>
      <c r="AA126" s="169"/>
      <c r="AB126" s="169"/>
      <c r="AC126" s="169"/>
      <c r="AD126" s="169"/>
      <c r="AE126" s="169"/>
      <c r="AF126" s="115"/>
      <c r="AG126" s="169"/>
      <c r="AH126" s="169"/>
      <c r="AI126" s="152"/>
      <c r="AJ126" s="152"/>
      <c r="AK126" s="152"/>
      <c r="AL126" s="152"/>
      <c r="AM126" s="152"/>
      <c r="AN126" s="152"/>
      <c r="AO126" s="152"/>
      <c r="AP126" s="152"/>
      <c r="AQ126" s="180"/>
      <c r="AR126" s="180"/>
      <c r="AS126" s="180"/>
      <c r="AT126" s="180"/>
      <c r="AU126" s="182"/>
      <c r="AV126" s="170"/>
      <c r="AW126" s="170"/>
      <c r="AX126" s="171"/>
      <c r="AZ126" s="173"/>
    </row>
    <row r="127" spans="3:52">
      <c r="C127" s="155" t="s">
        <v>112</v>
      </c>
      <c r="D127" s="156"/>
      <c r="E127" s="156"/>
      <c r="F127" s="156"/>
      <c r="G127" s="156"/>
      <c r="H127" s="156"/>
      <c r="I127" s="156"/>
      <c r="J127" s="156"/>
      <c r="K127" s="156"/>
      <c r="L127" s="156"/>
      <c r="M127" s="156"/>
      <c r="N127" s="156"/>
      <c r="O127" s="156"/>
      <c r="P127" s="156"/>
      <c r="Q127" s="150"/>
      <c r="R127" s="158"/>
      <c r="S127" s="158"/>
      <c r="T127" s="157"/>
      <c r="U127" s="157"/>
      <c r="V127" s="157"/>
      <c r="W127" s="157"/>
      <c r="X127" s="157"/>
      <c r="Y127" s="158"/>
      <c r="Z127" s="158"/>
      <c r="AA127" s="158"/>
      <c r="AB127" s="158"/>
      <c r="AC127" s="158"/>
      <c r="AD127" s="158"/>
      <c r="AE127" s="158"/>
      <c r="AF127" s="115"/>
      <c r="AG127" s="158"/>
      <c r="AH127" s="158"/>
      <c r="AI127" s="157"/>
      <c r="AJ127" s="157"/>
      <c r="AK127" s="157"/>
      <c r="AL127" s="157"/>
      <c r="AM127" s="157"/>
      <c r="AN127" s="157"/>
      <c r="AO127" s="157"/>
      <c r="AP127" s="157"/>
      <c r="AQ127" s="157"/>
      <c r="AR127" s="157"/>
      <c r="AS127" s="157"/>
      <c r="AT127" s="157"/>
      <c r="AU127" s="357"/>
      <c r="AV127" s="438" t="str">
        <f>AV121</f>
        <v>Acumulado Agosto</v>
      </c>
      <c r="AW127" s="439"/>
      <c r="AX127" s="292" t="s">
        <v>0</v>
      </c>
    </row>
    <row r="128" spans="3:52">
      <c r="C128" s="334" t="s">
        <v>16</v>
      </c>
      <c r="D128" s="371" t="str">
        <f>'[17]WEB Español'!D135</f>
        <v>Cabezas</v>
      </c>
      <c r="E128" s="335">
        <f>INDEX([13]resumen!$B$5:$H$16,MATCH(E18,[13]resumen!$A$5:$A$16,0),MATCH($E$14,[13]resumen!$B$4:$H$4,0))</f>
        <v>34190</v>
      </c>
      <c r="F128" s="335">
        <f>INDEX([13]resumen!$B$5:$H$16,MATCH(F18,[13]resumen!$A$5:$A$16,0),MATCH($E$14,[13]resumen!$B$4:$H$4,0))</f>
        <v>29386</v>
      </c>
      <c r="G128" s="335">
        <f>INDEX([13]resumen!$B$5:$H$16,MATCH(G18,[13]resumen!$A$5:$A$16,0),MATCH($E$14,[13]resumen!$B$4:$H$4,0))</f>
        <v>32709</v>
      </c>
      <c r="H128" s="335">
        <f>INDEX([13]resumen!$B$5:$H$16,MATCH(H18,[13]resumen!$A$5:$A$16,0),MATCH($E$14,[13]resumen!$B$4:$H$4,0))</f>
        <v>30603</v>
      </c>
      <c r="I128" s="335">
        <f>INDEX([13]resumen!$B$5:$H$16,MATCH(I18,[13]resumen!$A$5:$A$16,0),MATCH($E$14,[13]resumen!$B$4:$H$4,0))</f>
        <v>33474</v>
      </c>
      <c r="J128" s="335">
        <f>INDEX([13]resumen!$B$5:$H$16,MATCH(J18,[13]resumen!$A$5:$A$16,0),MATCH($E$14,[13]resumen!$B$4:$H$4,0))</f>
        <v>31096</v>
      </c>
      <c r="K128" s="335">
        <f>INDEX([13]resumen!$B$5:$H$16,MATCH(K18,[13]resumen!$A$5:$A$16,0),MATCH($E$14,[13]resumen!$B$4:$H$4,0))</f>
        <v>33671</v>
      </c>
      <c r="L128" s="335">
        <f>INDEX([13]resumen!$B$5:$H$16,MATCH(L18,[13]resumen!$A$5:$A$16,0),MATCH($E$14,[13]resumen!$B$4:$H$4,0))</f>
        <v>30363</v>
      </c>
      <c r="M128" s="335">
        <f>INDEX([13]resumen!$B$5:$H$16,MATCH(M18,[13]resumen!$A$5:$A$16,0),MATCH($E$14,[13]resumen!$B$4:$H$4,0))</f>
        <v>29191</v>
      </c>
      <c r="N128" s="335">
        <f>INDEX([13]resumen!$B$5:$H$16,MATCH(N18,[13]resumen!$A$5:$A$16,0),MATCH($E$14,[13]resumen!$B$4:$H$4,0))</f>
        <v>31042</v>
      </c>
      <c r="O128" s="335">
        <f>INDEX([13]resumen!$B$5:$H$16,MATCH(O18,[13]resumen!$A$5:$A$16,0),MATCH($E$14,[13]resumen!$B$4:$H$4,0))</f>
        <v>27588</v>
      </c>
      <c r="P128" s="335">
        <f>INDEX([13]resumen!$B$5:$H$16,MATCH(P18,[13]resumen!$A$5:$A$16,0),MATCH($E$14,[13]resumen!$B$4:$H$4,0))</f>
        <v>29495</v>
      </c>
      <c r="Q128" s="150"/>
      <c r="R128" s="337"/>
      <c r="S128" s="338"/>
      <c r="T128" s="339">
        <f>INDEX([13]resumen!$B$5:$H$16,MATCH(T18,[13]resumen!$A$5:$A$16,0),MATCH($T$14,[13]resumen!$B$4:$H$4,0))</f>
        <v>25890</v>
      </c>
      <c r="U128" s="339">
        <f>INDEX([13]resumen!$B$5:$H$16,MATCH(U18,[13]resumen!$A$5:$A$16,0),MATCH($T$14,[13]resumen!$B$4:$H$4,0))</f>
        <v>24183</v>
      </c>
      <c r="V128" s="339">
        <f>INDEX([13]resumen!$B$5:$H$16,MATCH(V18,[13]resumen!$A$5:$A$16,0),MATCH($T$14,[13]resumen!$B$4:$H$4,0))</f>
        <v>30479</v>
      </c>
      <c r="W128" s="339">
        <f>INDEX([13]resumen!$B$5:$H$16,MATCH(W18,[13]resumen!$A$5:$A$16,0),MATCH($T$14,[13]resumen!$B$4:$H$4,0))</f>
        <v>24124</v>
      </c>
      <c r="X128" s="339">
        <f>INDEX([13]resumen!$B$5:$H$16,MATCH(X18,[13]resumen!$A$5:$A$16,0),MATCH($T$14,[13]resumen!$B$4:$H$4,0))</f>
        <v>28223</v>
      </c>
      <c r="Y128" s="339">
        <f>INDEX([13]resumen!$B$5:$H$16,MATCH(Y18,[13]resumen!$A$5:$A$16,0),MATCH($T$14,[13]resumen!$B$4:$H$4,0))</f>
        <v>27226</v>
      </c>
      <c r="Z128" s="339">
        <f>INDEX([13]resumen!$B$5:$H$16,MATCH(Z18,[13]resumen!$A$5:$A$16,0),MATCH($T$14,[13]resumen!$B$4:$H$4,0))</f>
        <v>26421</v>
      </c>
      <c r="AA128" s="339">
        <f>INDEX([13]resumen!$B$5:$H$16,MATCH(AA18,[13]resumen!$A$5:$A$16,0),MATCH($T$14,[13]resumen!$B$4:$H$4,0))</f>
        <v>27686</v>
      </c>
      <c r="AB128" s="339">
        <f>INDEX([13]resumen!$B$5:$H$16,MATCH(AB18,[13]resumen!$A$5:$A$16,0),MATCH($T$14,[13]resumen!$B$4:$H$4,0))</f>
        <v>27257</v>
      </c>
      <c r="AC128" s="339">
        <f>INDEX([13]resumen!$B$5:$H$16,MATCH(AC18,[13]resumen!$A$5:$A$16,0),MATCH($T$14,[13]resumen!$B$4:$H$4,0))</f>
        <v>0</v>
      </c>
      <c r="AD128" s="339">
        <f>INDEX([13]resumen!$B$5:$H$16,MATCH(AD18,[13]resumen!$A$5:$A$16,0),MATCH($T$14,[13]resumen!$B$4:$H$4,0))</f>
        <v>0</v>
      </c>
      <c r="AE128" s="339">
        <f>INDEX([13]resumen!$B$5:$H$16,MATCH(AE18,[13]resumen!$A$5:$A$16,0),MATCH($T$14,[13]resumen!$B$4:$H$4,0))</f>
        <v>0</v>
      </c>
      <c r="AF128" s="115"/>
      <c r="AG128" s="337"/>
      <c r="AH128" s="338"/>
      <c r="AI128" s="340">
        <f>IFERROR(((T128/E128)-1)*100,"ND")</f>
        <v>-24.276104124012864</v>
      </c>
      <c r="AJ128" s="340">
        <f>IFERROR(((U128/F128)-1)*100,"ND")</f>
        <v>-17.70571020213707</v>
      </c>
      <c r="AK128" s="340">
        <f t="shared" ref="AK128:AP134" si="89">IFERROR(((V128/G128)-1)*100,"ND")</f>
        <v>-6.8176954355070425</v>
      </c>
      <c r="AL128" s="340">
        <f t="shared" si="89"/>
        <v>-21.171127013691471</v>
      </c>
      <c r="AM128" s="340">
        <f t="shared" si="89"/>
        <v>-15.686801696839336</v>
      </c>
      <c r="AN128" s="340">
        <f t="shared" si="89"/>
        <v>-12.4453305891433</v>
      </c>
      <c r="AO128" s="340">
        <f t="shared" si="89"/>
        <v>-21.531882034985593</v>
      </c>
      <c r="AP128" s="340">
        <f t="shared" si="89"/>
        <v>-8.8166518459967698</v>
      </c>
      <c r="AQ128" s="340">
        <f t="shared" ref="AQ128:AT128" si="90">IFERROR(((AB128/M128)-1)*100,"NA")</f>
        <v>-6.6253297249152183</v>
      </c>
      <c r="AR128" s="340">
        <f t="shared" si="90"/>
        <v>-100</v>
      </c>
      <c r="AS128" s="340">
        <f t="shared" si="90"/>
        <v>-100</v>
      </c>
      <c r="AT128" s="340">
        <f t="shared" si="90"/>
        <v>-100</v>
      </c>
      <c r="AU128" s="357"/>
      <c r="AV128" s="201">
        <f t="shared" ref="AV128:AV134" si="91">SUM(E128:L128)</f>
        <v>255492</v>
      </c>
      <c r="AW128" s="201">
        <f t="shared" ref="AW128:AW134" si="92">SUM(T128:AA128)</f>
        <v>214232</v>
      </c>
      <c r="AX128" s="341">
        <f>IFERROR(((AW128/AV128)-1)*100,"ND")</f>
        <v>-16.149233635495442</v>
      </c>
      <c r="AZ128" s="81">
        <v>2017</v>
      </c>
    </row>
    <row r="129" spans="3:52">
      <c r="C129" s="346" t="s">
        <v>17</v>
      </c>
      <c r="D129" s="372" t="str">
        <f>'[17]WEB Español'!D136</f>
        <v>Cabezas</v>
      </c>
      <c r="E129" s="347">
        <f>INDEX([13]resumen!$M$5:$S$16,MATCH(E18,[13]resumen!$A$5:$A$16,0),MATCH($E$14,[13]resumen!$B$4:$H$4,0))</f>
        <v>34809</v>
      </c>
      <c r="F129" s="347">
        <f>INDEX([13]resumen!$M$5:$S$16,MATCH(F18,[13]resumen!$A$5:$A$16,0),MATCH($E$14,[13]resumen!$B$4:$H$4,0))</f>
        <v>33869</v>
      </c>
      <c r="G129" s="347">
        <f>INDEX([13]resumen!$M$5:$S$16,MATCH(G18,[13]resumen!$A$5:$A$16,0),MATCH($E$14,[13]resumen!$B$4:$H$4,0))</f>
        <v>40807</v>
      </c>
      <c r="H129" s="347">
        <f>INDEX([13]resumen!$M$5:$S$16,MATCH(H18,[13]resumen!$A$5:$A$16,0),MATCH($E$14,[13]resumen!$B$4:$H$4,0))</f>
        <v>36395</v>
      </c>
      <c r="I129" s="347">
        <f>INDEX([13]resumen!$M$5:$S$16,MATCH(I18,[13]resumen!$A$5:$A$16,0),MATCH($E$14,[13]resumen!$B$4:$H$4,0))</f>
        <v>41496</v>
      </c>
      <c r="J129" s="347">
        <f>INDEX([13]resumen!$M$5:$S$16,MATCH(J18,[13]resumen!$A$5:$A$16,0),MATCH($E$14,[13]resumen!$B$4:$H$4,0))</f>
        <v>42248</v>
      </c>
      <c r="K129" s="347">
        <f>INDEX([13]resumen!$M$5:$S$16,MATCH(K18,[13]resumen!$A$5:$A$16,0),MATCH($E$14,[13]resumen!$B$4:$H$4,0))</f>
        <v>41959</v>
      </c>
      <c r="L129" s="347">
        <f>INDEX([13]resumen!$M$5:$S$16,MATCH(L18,[13]resumen!$A$5:$A$16,0),MATCH($E$14,[13]resumen!$B$4:$H$4,0))</f>
        <v>42149</v>
      </c>
      <c r="M129" s="347">
        <f>INDEX([13]resumen!$M$5:$S$16,MATCH(M18,[13]resumen!$A$5:$A$16,0),MATCH($E$14,[13]resumen!$B$4:$H$4,0))</f>
        <v>41219</v>
      </c>
      <c r="N129" s="347">
        <f>INDEX([13]resumen!$M$5:$S$16,MATCH(N18,[13]resumen!$A$5:$A$16,0),MATCH($E$14,[13]resumen!$B$4:$H$4,0))</f>
        <v>43508</v>
      </c>
      <c r="O129" s="347">
        <f>INDEX([13]resumen!$M$5:$S$16,MATCH(O18,[13]resumen!$A$5:$A$16,0),MATCH($E$14,[13]resumen!$B$4:$H$4,0))</f>
        <v>38536</v>
      </c>
      <c r="P129" s="347">
        <f>INDEX([13]resumen!$M$5:$S$16,MATCH(P18,[13]resumen!$A$5:$A$16,0),MATCH($E$14,[13]resumen!$B$4:$H$4,0))</f>
        <v>48866</v>
      </c>
      <c r="Q129" s="150"/>
      <c r="R129" s="348"/>
      <c r="S129" s="349"/>
      <c r="T129" s="350">
        <f>INDEX([13]resumen!$M$5:$S$16,MATCH(T18,[13]resumen!$A$5:$A$16,0),MATCH($T$14,[13]resumen!$B$4:$H$4,0))</f>
        <v>40493</v>
      </c>
      <c r="U129" s="350">
        <f>INDEX([13]resumen!$M$5:$S$16,MATCH(U18,[13]resumen!$A$5:$A$16,0),MATCH($T$14,[13]resumen!$B$4:$H$4,0))</f>
        <v>37510</v>
      </c>
      <c r="V129" s="350">
        <f>INDEX([13]resumen!$M$5:$S$16,MATCH(V18,[13]resumen!$A$5:$A$16,0),MATCH($T$14,[13]resumen!$B$4:$H$4,0))</f>
        <v>45474</v>
      </c>
      <c r="W129" s="350">
        <f>INDEX([13]resumen!$M$5:$S$16,MATCH(W18,[13]resumen!$A$5:$A$16,0),MATCH($T$14,[13]resumen!$B$4:$H$4,0))</f>
        <v>39608</v>
      </c>
      <c r="X129" s="350">
        <f>INDEX([13]resumen!$M$5:$S$16,MATCH(X18,[13]resumen!$A$5:$A$16,0),MATCH($T$14,[13]resumen!$B$4:$H$4,0))</f>
        <v>45016</v>
      </c>
      <c r="Y129" s="350">
        <f>INDEX([13]resumen!$M$5:$S$16,MATCH(Y18,[13]resumen!$A$5:$A$16,0),MATCH($T$14,[13]resumen!$B$4:$H$4,0))</f>
        <v>42104</v>
      </c>
      <c r="Z129" s="350">
        <f>INDEX([13]resumen!$M$5:$S$16,MATCH(Z18,[13]resumen!$A$5:$A$16,0),MATCH($T$14,[13]resumen!$B$4:$H$4,0))</f>
        <v>43964</v>
      </c>
      <c r="AA129" s="350">
        <f>INDEX([13]resumen!$M$5:$S$16,MATCH(AA18,[13]resumen!$A$5:$A$16,0),MATCH($T$14,[13]resumen!$B$4:$H$4,0))</f>
        <v>48971</v>
      </c>
      <c r="AB129" s="350">
        <f>INDEX([13]resumen!$M$5:$S$16,MATCH(AB18,[13]resumen!$A$5:$A$16,0),MATCH($T$14,[13]resumen!$B$4:$H$4,0))</f>
        <v>48545</v>
      </c>
      <c r="AC129" s="350">
        <f>INDEX([13]resumen!$M$5:$S$16,MATCH(AC18,[13]resumen!$A$5:$A$16,0),MATCH($T$14,[13]resumen!$B$4:$H$4,0))</f>
        <v>0</v>
      </c>
      <c r="AD129" s="350">
        <f>INDEX([13]resumen!$M$5:$S$16,MATCH(AD18,[13]resumen!$A$5:$A$16,0),MATCH($T$14,[13]resumen!$B$4:$H$4,0))</f>
        <v>0</v>
      </c>
      <c r="AE129" s="350">
        <f>INDEX([13]resumen!$M$5:$S$16,MATCH(AE18,[13]resumen!$A$5:$A$16,0),MATCH($T$14,[13]resumen!$B$4:$H$4,0))</f>
        <v>0</v>
      </c>
      <c r="AF129" s="115"/>
      <c r="AG129" s="348"/>
      <c r="AH129" s="349"/>
      <c r="AI129" s="351">
        <f t="shared" ref="AI129:AJ134" si="93">IFERROR(((T129/E129)-1)*100,"ND")</f>
        <v>16.329110287569314</v>
      </c>
      <c r="AJ129" s="351">
        <f t="shared" si="93"/>
        <v>10.750243585579744</v>
      </c>
      <c r="AK129" s="351">
        <f t="shared" si="89"/>
        <v>11.436763300414142</v>
      </c>
      <c r="AL129" s="351">
        <f t="shared" si="89"/>
        <v>8.8281357329303525</v>
      </c>
      <c r="AM129" s="351">
        <f t="shared" si="89"/>
        <v>8.4827453248505833</v>
      </c>
      <c r="AN129" s="351">
        <f t="shared" si="89"/>
        <v>-0.34084453701950235</v>
      </c>
      <c r="AO129" s="351">
        <f t="shared" si="89"/>
        <v>4.7784742248385248</v>
      </c>
      <c r="AP129" s="351">
        <f t="shared" si="89"/>
        <v>16.185437376924728</v>
      </c>
      <c r="AQ129" s="351">
        <f t="shared" ref="AQ129:AT129" si="94">IFERROR(((AB129/M130)-1)*100,"NA")</f>
        <v>275.95748863279272</v>
      </c>
      <c r="AR129" s="351">
        <f t="shared" si="94"/>
        <v>-100</v>
      </c>
      <c r="AS129" s="351">
        <f t="shared" si="94"/>
        <v>-100</v>
      </c>
      <c r="AT129" s="351">
        <f t="shared" si="94"/>
        <v>-100</v>
      </c>
      <c r="AU129" s="357"/>
      <c r="AV129" s="201">
        <f t="shared" si="91"/>
        <v>313732</v>
      </c>
      <c r="AW129" s="201">
        <f t="shared" si="92"/>
        <v>343140</v>
      </c>
      <c r="AX129" s="352">
        <f t="shared" ref="AX129:AX134" si="95">IFERROR(((AW129/AV129)-1)*100,"ND")</f>
        <v>9.3736054976859329</v>
      </c>
      <c r="AZ129" s="81">
        <v>2016</v>
      </c>
    </row>
    <row r="130" spans="3:52" ht="14.25" customHeight="1">
      <c r="C130" s="346" t="s">
        <v>117</v>
      </c>
      <c r="D130" s="372" t="str">
        <f>'[17]WEB Español'!D137</f>
        <v>Miles de Kilos</v>
      </c>
      <c r="E130" s="347">
        <f>INDEX([13]resumen!$Y$5:$AE$16,MATCH(E18,[13]resumen!$A$5:$A$16,0),MATCH($E$14,[13]resumen!$B$4:$H$4,0))</f>
        <v>12682.125455004068</v>
      </c>
      <c r="F130" s="347">
        <f>INDEX([13]resumen!$Y$5:$AE$16,MATCH(F18,[13]resumen!$A$5:$A$16,0),MATCH($E$14,[13]resumen!$B$4:$H$4,0))</f>
        <v>11805.92136760957</v>
      </c>
      <c r="G130" s="347">
        <f>INDEX([13]resumen!$Y$5:$AE$16,MATCH(G18,[13]resumen!$A$5:$A$16,0),MATCH($E$14,[13]resumen!$B$4:$H$4,0))</f>
        <v>12940.801384643135</v>
      </c>
      <c r="H130" s="347">
        <f>INDEX([13]resumen!$Y$5:$AE$16,MATCH(H18,[13]resumen!$A$5:$A$16,0),MATCH($E$14,[13]resumen!$B$4:$H$4,0))</f>
        <v>12543.128601839364</v>
      </c>
      <c r="I130" s="347">
        <f>INDEX([13]resumen!$Y$5:$AE$16,MATCH(I18,[13]resumen!$A$5:$A$16,0),MATCH($E$14,[13]resumen!$B$4:$H$4,0))</f>
        <v>12117.664288444979</v>
      </c>
      <c r="J130" s="347">
        <f>INDEX([13]resumen!$Y$5:$AE$16,MATCH(J18,[13]resumen!$A$5:$A$16,0),MATCH($E$14,[13]resumen!$B$4:$H$4,0))</f>
        <v>12358.34426560461</v>
      </c>
      <c r="K130" s="347">
        <f>INDEX([13]resumen!$Y$5:$AE$16,MATCH(K18,[13]resumen!$A$5:$A$16,0),MATCH($E$14,[13]resumen!$B$4:$H$4,0))</f>
        <v>13030.119421231826</v>
      </c>
      <c r="L130" s="347">
        <f>INDEX([13]resumen!$Y$5:$AE$16,MATCH(L18,[13]resumen!$A$5:$A$16,0),MATCH($E$14,[13]resumen!$B$4:$H$4,0))</f>
        <v>13199.307348758608</v>
      </c>
      <c r="M130" s="347">
        <f>INDEX([13]resumen!$Y$5:$AE$16,MATCH(M18,[13]resumen!$A$5:$A$16,0),MATCH($E$14,[13]resumen!$B$4:$H$4,0))</f>
        <v>12912.364154931129</v>
      </c>
      <c r="N130" s="347">
        <f>INDEX([13]resumen!$Y$5:$AE$16,MATCH(N18,[13]resumen!$A$5:$A$16,0),MATCH($E$14,[13]resumen!$B$4:$H$4,0))</f>
        <v>13925</v>
      </c>
      <c r="O130" s="347">
        <f>INDEX([13]resumen!$Y$5:$AE$16,MATCH(O18,[13]resumen!$A$5:$A$16,0),MATCH($E$14,[13]resumen!$B$4:$H$4,0))</f>
        <v>12468</v>
      </c>
      <c r="P130" s="347">
        <f>INDEX([13]resumen!$Y$5:$AE$16,MATCH(P18,[13]resumen!$A$5:$A$16,0),MATCH($E$14,[13]resumen!$B$4:$H$4,0))</f>
        <v>13803</v>
      </c>
      <c r="Q130" s="150"/>
      <c r="R130" s="348"/>
      <c r="S130" s="349"/>
      <c r="T130" s="350">
        <f>INDEX([13]resumen!$Y$5:$AE$16,MATCH(T18,[13]resumen!$A$5:$A$16,0),MATCH($T$14,[13]resumen!$B$4:$H$4,0))</f>
        <v>13521.092999065477</v>
      </c>
      <c r="U130" s="350">
        <f>INDEX([13]resumen!$Y$5:$AE$16,MATCH(U18,[13]resumen!$A$5:$A$16,0),MATCH($T$14,[13]resumen!$B$4:$H$4,0))</f>
        <v>13116.563307832161</v>
      </c>
      <c r="V130" s="350">
        <f>INDEX([13]resumen!$Y$5:$AE$16,MATCH(V18,[13]resumen!$A$5:$A$16,0),MATCH($T$14,[13]resumen!$B$4:$H$4,0))</f>
        <v>14968.259739003588</v>
      </c>
      <c r="W130" s="350">
        <f>INDEX([13]resumen!$Y$5:$AE$16,MATCH(W18,[13]resumen!$A$5:$A$16,0),MATCH($T$14,[13]resumen!$B$4:$H$4,0))</f>
        <v>12945.787761223775</v>
      </c>
      <c r="X130" s="350">
        <f>INDEX([13]resumen!$Y$5:$AE$16,MATCH(X18,[13]resumen!$A$5:$A$16,0),MATCH($T$14,[13]resumen!$B$4:$H$4,0))</f>
        <v>13968</v>
      </c>
      <c r="Y130" s="350">
        <f>INDEX([13]resumen!$Y$5:$AE$16,MATCH(Y18,[13]resumen!$A$5:$A$16,0),MATCH($T$14,[13]resumen!$B$4:$H$4,0))</f>
        <v>13410</v>
      </c>
      <c r="Z130" s="350">
        <f>INDEX([13]resumen!$Y$5:$AE$16,MATCH(Z18,[13]resumen!$A$5:$A$16,0),MATCH($T$14,[13]resumen!$B$4:$H$4,0))</f>
        <v>13221</v>
      </c>
      <c r="AA130" s="350">
        <f>INDEX([13]resumen!$Y$5:$AE$16,MATCH(AA18,[13]resumen!$A$5:$A$16,0),MATCH($T$14,[13]resumen!$B$4:$H$4,0))</f>
        <v>14568</v>
      </c>
      <c r="AB130" s="350">
        <f>INDEX([13]resumen!$Y$5:$AE$16,MATCH(AB18,[13]resumen!$A$5:$A$16,0),MATCH($T$14,[13]resumen!$B$4:$H$4,0))</f>
        <v>0</v>
      </c>
      <c r="AC130" s="350">
        <f>INDEX([13]resumen!$Y$5:$AE$16,MATCH(AC18,[13]resumen!$A$5:$A$16,0),MATCH($T$14,[13]resumen!$B$4:$H$4,0))</f>
        <v>0</v>
      </c>
      <c r="AD130" s="350">
        <f>INDEX([13]resumen!$Y$5:$AE$16,MATCH(AD18,[13]resumen!$A$5:$A$16,0),MATCH($T$14,[13]resumen!$B$4:$H$4,0))</f>
        <v>0</v>
      </c>
      <c r="AE130" s="350">
        <f>INDEX([13]resumen!$Y$5:$AE$16,MATCH(AE18,[13]resumen!$A$5:$A$16,0),MATCH($T$14,[13]resumen!$B$4:$H$4,0))</f>
        <v>0</v>
      </c>
      <c r="AF130" s="115"/>
      <c r="AG130" s="348"/>
      <c r="AH130" s="349"/>
      <c r="AI130" s="351">
        <f t="shared" si="93"/>
        <v>6.6153543981097629</v>
      </c>
      <c r="AJ130" s="351">
        <f t="shared" si="93"/>
        <v>11.101564201659308</v>
      </c>
      <c r="AK130" s="351">
        <f t="shared" si="89"/>
        <v>15.667177743462158</v>
      </c>
      <c r="AL130" s="351">
        <f t="shared" si="89"/>
        <v>3.2101971698302201</v>
      </c>
      <c r="AM130" s="351">
        <f t="shared" si="89"/>
        <v>15.269739014963823</v>
      </c>
      <c r="AN130" s="351">
        <f t="shared" si="89"/>
        <v>8.5096814896339126</v>
      </c>
      <c r="AO130" s="351">
        <f t="shared" si="89"/>
        <v>1.4649181070216732</v>
      </c>
      <c r="AP130" s="351">
        <f t="shared" si="89"/>
        <v>10.369427842515666</v>
      </c>
      <c r="AQ130" s="351">
        <f t="shared" ref="AQ130:AT130" si="96">IFERROR(((AB130/M129)-1)*100,"NA")</f>
        <v>-100</v>
      </c>
      <c r="AR130" s="351">
        <f t="shared" si="96"/>
        <v>-100</v>
      </c>
      <c r="AS130" s="351">
        <f t="shared" si="96"/>
        <v>-100</v>
      </c>
      <c r="AT130" s="351">
        <f t="shared" si="96"/>
        <v>-100</v>
      </c>
      <c r="AU130" s="357"/>
      <c r="AV130" s="201">
        <f t="shared" si="91"/>
        <v>100677.41213313615</v>
      </c>
      <c r="AW130" s="201">
        <f t="shared" si="92"/>
        <v>109718.703807125</v>
      </c>
      <c r="AX130" s="352">
        <f t="shared" si="95"/>
        <v>8.9804569688706426</v>
      </c>
      <c r="AZ130" s="81">
        <v>2015</v>
      </c>
    </row>
    <row r="131" spans="3:52" ht="15" customHeight="1">
      <c r="C131" s="346" t="s">
        <v>19</v>
      </c>
      <c r="D131" s="372" t="str">
        <f>'[17]WEB Español'!D138</f>
        <v>Miles de Kilos</v>
      </c>
      <c r="E131" s="350">
        <f>(INDEX([14]resumen!$B$5:$H$16,MATCH(E18,[3]resumen!$A$5:$A$17,0),MATCH($E$14,[3]resumen!$B$4:$H$4,0)))</f>
        <v>16990.96</v>
      </c>
      <c r="F131" s="350">
        <f>(INDEX([14]resumen!$B$5:$H$16,MATCH(F18,[3]resumen!$A$5:$A$17,0),MATCH($E$14,[3]resumen!$B$4:$H$4,0)))</f>
        <v>19908.918000000001</v>
      </c>
      <c r="G131" s="350">
        <f>(INDEX([14]resumen!$B$5:$H$16,MATCH(G18,[3]resumen!$A$5:$A$17,0),MATCH($E$14,[3]resumen!$B$4:$H$4,0)))</f>
        <v>23518.588</v>
      </c>
      <c r="H131" s="350">
        <f>(INDEX([14]resumen!$B$5:$H$16,MATCH(H18,[3]resumen!$A$5:$A$17,0),MATCH($E$14,[3]resumen!$B$4:$H$4,0)))</f>
        <v>25238.546999999999</v>
      </c>
      <c r="I131" s="350">
        <f>(INDEX([14]resumen!$B$5:$H$16,MATCH(I18,[3]resumen!$A$5:$A$17,0),MATCH($E$14,[3]resumen!$B$4:$H$4,0)))</f>
        <v>26323.413</v>
      </c>
      <c r="J131" s="350">
        <f>(INDEX([14]resumen!$B$5:$H$16,MATCH(J18,[3]resumen!$A$5:$A$17,0),MATCH($E$14,[3]resumen!$B$4:$H$4,0)))</f>
        <v>27165.588</v>
      </c>
      <c r="K131" s="350">
        <f>(INDEX([14]resumen!$B$5:$H$16,MATCH(K18,[3]resumen!$A$5:$A$17,0),MATCH($E$14,[3]resumen!$B$4:$H$4,0)))</f>
        <v>19493.573</v>
      </c>
      <c r="L131" s="350">
        <f>(INDEX([14]resumen!$B$5:$H$16,MATCH(L18,[3]resumen!$A$5:$A$17,0),MATCH($E$14,[3]resumen!$B$4:$H$4,0)))</f>
        <v>19406.253000000001</v>
      </c>
      <c r="M131" s="350">
        <f>(INDEX([14]resumen!$B$5:$H$16,MATCH(M18,[3]resumen!$A$5:$A$17,0),MATCH($E$14,[3]resumen!$B$4:$H$4,0)))</f>
        <v>19928.964</v>
      </c>
      <c r="N131" s="350">
        <f>(INDEX([14]resumen!$B$5:$H$16,MATCH(N18,[3]resumen!$A$5:$A$17,0),MATCH($E$14,[3]resumen!$B$4:$H$4,0)))</f>
        <v>25232.452000000001</v>
      </c>
      <c r="O131" s="350">
        <f>(INDEX([14]resumen!$B$5:$H$16,MATCH(O18,[3]resumen!$A$5:$A$17,0),MATCH($E$14,[3]resumen!$B$4:$H$4,0)))</f>
        <v>25613.905999999999</v>
      </c>
      <c r="P131" s="350">
        <f>(INDEX([14]resumen!$B$5:$H$16,MATCH(P18,[3]resumen!$A$5:$A$17,0),MATCH($E$14,[3]resumen!$B$4:$H$4,0)))</f>
        <v>19114.813999999998</v>
      </c>
      <c r="Q131" s="150"/>
      <c r="R131" s="348"/>
      <c r="S131" s="349"/>
      <c r="T131" s="350">
        <f>(INDEX([14]resumen!$B$5:$H$16,MATCH(T18,[3]resumen!$A$5:$A$17,0),MATCH($T$14,[3]resumen!$B$4:$H$4,0)))</f>
        <v>18835.956999999999</v>
      </c>
      <c r="U131" s="350">
        <f>(INDEX([14]resumen!$B$5:$H$16,MATCH(U18,[3]resumen!$A$5:$A$17,0),MATCH($T$14,[3]resumen!$B$4:$H$4,0)))</f>
        <v>15201.761</v>
      </c>
      <c r="V131" s="350">
        <f>(INDEX([14]resumen!$B$5:$H$16,MATCH(V18,[3]resumen!$A$5:$A$17,0),MATCH($T$14,[3]resumen!$B$4:$H$4,0)))</f>
        <v>19022.328000000001</v>
      </c>
      <c r="W131" s="350">
        <f>(INDEX([14]resumen!$B$5:$H$16,MATCH(W18,[3]resumen!$A$5:$A$17,0),MATCH($T$14,[3]resumen!$B$4:$H$4,0)))</f>
        <v>21859.378000000001</v>
      </c>
      <c r="X131" s="350">
        <f>(INDEX([14]resumen!$B$5:$H$16,MATCH(X18,[3]resumen!$A$5:$A$17,0),MATCH($T$14,[3]resumen!$B$4:$H$4,0)))</f>
        <v>31335.934000000001</v>
      </c>
      <c r="Y131" s="350">
        <f>(INDEX([14]resumen!$B$5:$H$16,MATCH(Y18,[3]resumen!$A$5:$A$17,0),MATCH($T$14,[3]resumen!$B$4:$H$4,0)))</f>
        <v>27206.824000000001</v>
      </c>
      <c r="Z131" s="350">
        <f>(INDEX([14]resumen!$B$5:$H$16,MATCH(Z18,[3]resumen!$A$5:$A$17,0),MATCH($T$14,[3]resumen!$B$4:$H$4,0)))</f>
        <v>25615.407999999999</v>
      </c>
      <c r="AA131" s="350">
        <f>(INDEX([14]resumen!$B$5:$H$16,MATCH(AA18,[3]resumen!$A$5:$A$17,0),MATCH($T$14,[3]resumen!$B$4:$H$4,0)))</f>
        <v>22878.47</v>
      </c>
      <c r="AB131" s="350">
        <f>(INDEX([14]resumen!$B$5:$H$16,MATCH(AB18,[3]resumen!$A$5:$A$17,0),MATCH($T$14,[3]resumen!$B$4:$H$4,0)))</f>
        <v>0</v>
      </c>
      <c r="AC131" s="350">
        <f>(INDEX([14]resumen!$B$5:$H$16,MATCH(AC18,[3]resumen!$A$5:$A$17,0),MATCH($T$14,[3]resumen!$B$4:$H$4,0)))</f>
        <v>0</v>
      </c>
      <c r="AD131" s="350">
        <f>(INDEX([14]resumen!$B$5:$H$16,MATCH(AD18,[3]resumen!$A$5:$A$17,0),MATCH($T$14,[3]resumen!$B$4:$H$4,0)))</f>
        <v>0</v>
      </c>
      <c r="AE131" s="350">
        <f>(INDEX([14]resumen!$B$5:$H$16,MATCH(AE18,[3]resumen!$A$5:$A$17,0),MATCH($T$14,[3]resumen!$B$4:$H$4,0)))</f>
        <v>0</v>
      </c>
      <c r="AF131" s="115"/>
      <c r="AG131" s="348"/>
      <c r="AH131" s="350"/>
      <c r="AI131" s="351">
        <f t="shared" si="93"/>
        <v>10.858697801654515</v>
      </c>
      <c r="AJ131" s="351">
        <f t="shared" si="93"/>
        <v>-23.643459679727453</v>
      </c>
      <c r="AK131" s="351">
        <f t="shared" si="89"/>
        <v>-19.117899424914452</v>
      </c>
      <c r="AL131" s="351">
        <f t="shared" si="89"/>
        <v>-13.388920527001801</v>
      </c>
      <c r="AM131" s="351">
        <f t="shared" si="89"/>
        <v>19.042063428477164</v>
      </c>
      <c r="AN131" s="351">
        <f t="shared" si="89"/>
        <v>0.15179498415422987</v>
      </c>
      <c r="AO131" s="351">
        <f t="shared" si="89"/>
        <v>31.404376201325434</v>
      </c>
      <c r="AP131" s="351">
        <f t="shared" si="89"/>
        <v>17.892258747734569</v>
      </c>
      <c r="AQ131" s="350">
        <f t="shared" ref="AQ131:AT134" si="97">IFERROR(((AB131/M131)-1)*100,"NA")</f>
        <v>-100</v>
      </c>
      <c r="AR131" s="350">
        <f t="shared" si="97"/>
        <v>-100</v>
      </c>
      <c r="AS131" s="350">
        <f t="shared" si="97"/>
        <v>-100</v>
      </c>
      <c r="AT131" s="350">
        <f t="shared" si="97"/>
        <v>-100</v>
      </c>
      <c r="AU131" s="358"/>
      <c r="AV131" s="201">
        <f t="shared" si="91"/>
        <v>178045.84</v>
      </c>
      <c r="AW131" s="201">
        <f t="shared" si="92"/>
        <v>181956.06</v>
      </c>
      <c r="AX131" s="352">
        <f t="shared" si="95"/>
        <v>2.1961872290866324</v>
      </c>
      <c r="AZ131" s="81">
        <v>2014</v>
      </c>
    </row>
    <row r="132" spans="3:52">
      <c r="C132" s="346" t="s">
        <v>20</v>
      </c>
      <c r="D132" s="372" t="str">
        <f>'[17]WEB Español'!D139</f>
        <v>Miles de Kilos</v>
      </c>
      <c r="E132" s="350">
        <f>(INDEX([14]resumen!$M$5:$R$16,MATCH(E18,[3]resumen!$A$5:$A$17,0),MATCH($E$14,[3]resumen!$B$4:$H$4,0)))</f>
        <v>643.15</v>
      </c>
      <c r="F132" s="350">
        <f>(INDEX([14]resumen!$M$5:$R$16,MATCH(F18,[3]resumen!$A$5:$A$17,0),MATCH($E$14,[3]resumen!$B$4:$H$4,0)))</f>
        <v>521.50699999999995</v>
      </c>
      <c r="G132" s="350">
        <f>(INDEX([14]resumen!$M$5:$R$16,MATCH(G18,[3]resumen!$A$5:$A$17,0),MATCH($E$14,[3]resumen!$B$4:$H$4,0)))</f>
        <v>230.56</v>
      </c>
      <c r="H132" s="350">
        <f>(INDEX([14]resumen!$M$5:$R$16,MATCH(H18,[3]resumen!$A$5:$A$17,0),MATCH($E$14,[3]resumen!$B$4:$H$4,0)))</f>
        <v>405.45499999999998</v>
      </c>
      <c r="I132" s="350">
        <f>(INDEX([14]resumen!$M$5:$R$16,MATCH(I18,[3]resumen!$A$5:$A$17,0),MATCH($E$14,[3]resumen!$B$4:$H$4,0)))</f>
        <v>247.53399999999999</v>
      </c>
      <c r="J132" s="350">
        <f>(INDEX([14]resumen!$M$5:$R$16,MATCH(J18,[3]resumen!$A$5:$A$17,0),MATCH($E$14,[3]resumen!$B$4:$H$4,0)))</f>
        <v>673.75099999999998</v>
      </c>
      <c r="K132" s="350">
        <f>(INDEX([14]resumen!$M$5:$R$16,MATCH(K18,[3]resumen!$A$5:$A$17,0),MATCH($E$14,[3]resumen!$B$4:$H$4,0)))</f>
        <v>1383.6869999999999</v>
      </c>
      <c r="L132" s="350">
        <f>(INDEX([14]resumen!$M$5:$R$16,MATCH(L18,[3]resumen!$A$5:$A$17,0),MATCH($E$14,[3]resumen!$B$4:$H$4,0)))</f>
        <v>1654.6769999999999</v>
      </c>
      <c r="M132" s="350">
        <f>(INDEX([14]resumen!$M$5:$R$16,MATCH(M18,[3]resumen!$A$5:$A$17,0),MATCH($E$14,[3]resumen!$B$4:$H$4,0)))</f>
        <v>1770.0519999999999</v>
      </c>
      <c r="N132" s="350">
        <f>(INDEX([14]resumen!$M$5:$R$16,MATCH(N18,[3]resumen!$A$5:$A$17,0),MATCH($E$14,[3]resumen!$B$4:$H$4,0)))</f>
        <v>1986.9280000000001</v>
      </c>
      <c r="O132" s="350">
        <f>(INDEX([14]resumen!$M$5:$R$16,MATCH(O18,[3]resumen!$A$5:$A$17,0),MATCH($E$14,[3]resumen!$B$4:$H$4,0)))</f>
        <v>1175.251</v>
      </c>
      <c r="P132" s="350">
        <f>(INDEX([14]resumen!$M$5:$R$16,MATCH(P18,[3]resumen!$A$5:$A$17,0),MATCH($E$14,[3]resumen!$B$4:$H$4,0)))</f>
        <v>932.37099999999998</v>
      </c>
      <c r="Q132" s="150"/>
      <c r="R132" s="348"/>
      <c r="S132" s="349"/>
      <c r="T132" s="350">
        <f>(INDEX([14]resumen!$M$5:$R$16,MATCH(T18,[3]resumen!$A$5:$A$17,0),MATCH($T$14,[3]resumen!$B$4:$H$4,0)))</f>
        <v>607.54200000000003</v>
      </c>
      <c r="U132" s="350">
        <f>(INDEX([14]resumen!$M$5:$R$16,MATCH(U18,[3]resumen!$A$5:$A$17,0),MATCH($T$14,[3]resumen!$B$4:$H$4,0)))</f>
        <v>338.93599999999998</v>
      </c>
      <c r="V132" s="350">
        <f>(INDEX([14]resumen!$M$5:$R$16,MATCH(V18,[3]resumen!$A$5:$A$17,0),MATCH($T$14,[3]resumen!$B$4:$H$4,0)))</f>
        <v>189.011</v>
      </c>
      <c r="W132" s="350">
        <f>(INDEX([14]resumen!$M$5:$R$16,MATCH(W18,[3]resumen!$A$5:$A$17,0),MATCH($T$14,[3]resumen!$B$4:$H$4,0)))</f>
        <v>93.048000000000002</v>
      </c>
      <c r="X132" s="350">
        <f>(INDEX([14]resumen!$M$5:$R$16,MATCH(X18,[3]resumen!$A$5:$A$17,0),MATCH($T$14,[3]resumen!$B$4:$H$4,0)))</f>
        <v>709.17200000000003</v>
      </c>
      <c r="Y132" s="350">
        <f>(INDEX([14]resumen!$M$5:$R$16,MATCH(Y18,[3]resumen!$A$5:$A$17,0),MATCH($T$14,[3]resumen!$B$4:$H$4,0)))</f>
        <v>1252.9970000000001</v>
      </c>
      <c r="Z132" s="350">
        <f>(INDEX([14]resumen!$M$5:$R$16,MATCH(Z18,[3]resumen!$A$5:$A$17,0),MATCH($T$14,[3]resumen!$B$4:$H$4,0)))</f>
        <v>1169.598</v>
      </c>
      <c r="AA132" s="350">
        <f>(INDEX([14]resumen!$M$5:$R$16,MATCH(AA18,[3]resumen!$A$5:$A$17,0),MATCH($T$14,[3]resumen!$B$4:$H$4,0)))</f>
        <v>1791.048</v>
      </c>
      <c r="AB132" s="350">
        <f>(INDEX([14]resumen!$M$5:$R$16,MATCH(AB18,[3]resumen!$A$5:$A$17,0),MATCH($T$14,[3]resumen!$B$4:$H$4,0)))</f>
        <v>0</v>
      </c>
      <c r="AC132" s="350">
        <f>(INDEX([14]resumen!$M$5:$R$16,MATCH(AC18,[3]resumen!$A$5:$A$17,0),MATCH($T$14,[3]resumen!$B$4:$H$4,0)))</f>
        <v>0</v>
      </c>
      <c r="AD132" s="350">
        <f>(INDEX([14]resumen!$M$5:$R$16,MATCH(AD18,[3]resumen!$A$5:$A$17,0),MATCH($T$14,[3]resumen!$B$4:$H$4,0)))</f>
        <v>0</v>
      </c>
      <c r="AE132" s="350">
        <f>(INDEX([14]resumen!$M$5:$R$16,MATCH(AE18,[3]resumen!$A$5:$A$17,0),MATCH($T$14,[3]resumen!$B$4:$H$4,0)))</f>
        <v>0</v>
      </c>
      <c r="AF132" s="115"/>
      <c r="AG132" s="348"/>
      <c r="AH132" s="349"/>
      <c r="AI132" s="351">
        <f t="shared" si="93"/>
        <v>-5.5365000388711731</v>
      </c>
      <c r="AJ132" s="351">
        <f t="shared" si="93"/>
        <v>-35.008350798742867</v>
      </c>
      <c r="AK132" s="351">
        <f t="shared" si="89"/>
        <v>-18.02090562109646</v>
      </c>
      <c r="AL132" s="351">
        <f t="shared" si="89"/>
        <v>-77.050967431650861</v>
      </c>
      <c r="AM132" s="351">
        <f t="shared" si="89"/>
        <v>186.49478455484908</v>
      </c>
      <c r="AN132" s="351">
        <f t="shared" si="89"/>
        <v>85.973304677840943</v>
      </c>
      <c r="AO132" s="351">
        <f t="shared" si="89"/>
        <v>-15.472357549069981</v>
      </c>
      <c r="AP132" s="351">
        <f t="shared" si="89"/>
        <v>8.2415480483502215</v>
      </c>
      <c r="AQ132" s="351">
        <f t="shared" si="97"/>
        <v>-100</v>
      </c>
      <c r="AR132" s="351">
        <f t="shared" si="97"/>
        <v>-100</v>
      </c>
      <c r="AS132" s="351">
        <f t="shared" si="97"/>
        <v>-100</v>
      </c>
      <c r="AT132" s="351">
        <f t="shared" si="97"/>
        <v>-100</v>
      </c>
      <c r="AU132" s="357"/>
      <c r="AV132" s="201">
        <f t="shared" si="91"/>
        <v>5760.320999999999</v>
      </c>
      <c r="AW132" s="201">
        <f t="shared" si="92"/>
        <v>6151.3519999999999</v>
      </c>
      <c r="AX132" s="352">
        <f t="shared" si="95"/>
        <v>6.7883543295590876</v>
      </c>
      <c r="AZ132" s="81">
        <v>2013</v>
      </c>
    </row>
    <row r="133" spans="3:52" ht="23.25">
      <c r="C133" s="356" t="s">
        <v>226</v>
      </c>
      <c r="D133" s="372" t="str">
        <f>'[17]WEB Español'!D140</f>
        <v>Miles de Kilos</v>
      </c>
      <c r="E133" s="350">
        <f>(INDEX([14]resumen!$U$5:$AA$16,MATCH(E18,[3]resumen!$A$5:$A$17,0),MATCH($E$14,[3]resumen!$B$4:$H$4,0)))</f>
        <v>3118.9380000000001</v>
      </c>
      <c r="F133" s="350">
        <f>(INDEX([14]resumen!$U$5:$AA$16,MATCH(F18,[3]resumen!$A$5:$A$17,0),MATCH($E$14,[3]resumen!$B$4:$H$4,0)))</f>
        <v>2023.655</v>
      </c>
      <c r="G133" s="350">
        <f>(INDEX([14]resumen!$U$5:$AA$16,MATCH(G18,[3]resumen!$A$5:$A$17,0),MATCH($E$14,[3]resumen!$B$4:$H$4,0)))</f>
        <v>2124.1669999999999</v>
      </c>
      <c r="H133" s="350">
        <f>(INDEX([14]resumen!$U$5:$AA$16,MATCH(H18,[3]resumen!$A$5:$A$17,0),MATCH($E$14,[3]resumen!$B$4:$H$4,0)))</f>
        <v>2943.4490000000001</v>
      </c>
      <c r="I133" s="350">
        <f>(INDEX([14]resumen!$U$5:$AA$16,MATCH(I18,[3]resumen!$A$5:$A$17,0),MATCH($E$14,[3]resumen!$B$4:$H$4,0)))</f>
        <v>2479.6239999999998</v>
      </c>
      <c r="J133" s="350">
        <f>(INDEX([14]resumen!$U$5:$AA$16,MATCH(J18,[3]resumen!$A$5:$A$17,0),MATCH($E$14,[3]resumen!$B$4:$H$4,0)))</f>
        <v>2490.1759999999999</v>
      </c>
      <c r="K133" s="350">
        <f>(INDEX([14]resumen!$U$5:$AA$16,MATCH(K18,[3]resumen!$A$5:$A$17,0),MATCH($E$14,[3]resumen!$B$4:$H$4,0)))</f>
        <v>3769.8910000000001</v>
      </c>
      <c r="L133" s="350">
        <f>(INDEX([14]resumen!$U$5:$AA$16,MATCH(L18,[3]resumen!$A$5:$A$17,0),MATCH($E$14,[3]resumen!$B$4:$H$4,0)))</f>
        <v>2443.165</v>
      </c>
      <c r="M133" s="350">
        <f>(INDEX([14]resumen!$U$5:$AA$16,MATCH(M18,[3]resumen!$A$5:$A$17,0),MATCH($E$14,[3]resumen!$B$4:$H$4,0)))</f>
        <v>3104.11</v>
      </c>
      <c r="N133" s="350">
        <f>(INDEX([14]resumen!$U$5:$AA$16,MATCH(N18,[3]resumen!$A$5:$A$17,0),MATCH($E$14,[3]resumen!$B$4:$H$4,0)))</f>
        <v>3206.509</v>
      </c>
      <c r="O133" s="350">
        <f>(INDEX([14]resumen!$U$5:$AA$16,MATCH(O18,[3]resumen!$A$5:$A$17,0),MATCH($E$14,[3]resumen!$B$4:$H$4,0)))</f>
        <v>1587.816</v>
      </c>
      <c r="P133" s="350">
        <f>(INDEX([14]resumen!$U$5:$AA$16,MATCH(P18,[3]resumen!$A$5:$A$17,0),MATCH($E$14,[3]resumen!$B$4:$H$4,0)))</f>
        <v>1967.7550000000001</v>
      </c>
      <c r="Q133" s="150"/>
      <c r="R133" s="348"/>
      <c r="S133" s="349"/>
      <c r="T133" s="350">
        <f>(INDEX([14]resumen!$U$5:$AA$16,MATCH(T18,[3]resumen!$A$5:$A$17,0),MATCH($T$14,[3]resumen!$B$4:$H$4,0)))</f>
        <v>2031.501</v>
      </c>
      <c r="U133" s="350">
        <f>(INDEX([14]resumen!$U$5:$AA$16,MATCH(U18,[3]resumen!$A$5:$A$17,0),MATCH($T$14,[3]resumen!$B$4:$H$4,0)))</f>
        <v>1518.527</v>
      </c>
      <c r="V133" s="350">
        <f>(INDEX([14]resumen!$U$5:$AA$16,MATCH(V18,[3]resumen!$A$5:$A$17,0),MATCH($T$14,[3]resumen!$B$4:$H$4,0)))</f>
        <v>3113.694</v>
      </c>
      <c r="W133" s="350">
        <f>(INDEX([14]resumen!$U$5:$AA$16,MATCH(W18,[3]resumen!$A$5:$A$17,0),MATCH($T$14,[3]resumen!$B$4:$H$4,0)))</f>
        <v>2162.6550000000002</v>
      </c>
      <c r="X133" s="350">
        <f>(INDEX([14]resumen!$U$5:$AA$16,MATCH(X18,[3]resumen!$A$5:$A$17,0),MATCH($T$14,[3]resumen!$B$4:$H$4,0)))</f>
        <v>2224.2150000000001</v>
      </c>
      <c r="Y133" s="350">
        <f>(INDEX([14]resumen!$U$5:$AA$16,MATCH(Y18,[3]resumen!$A$5:$A$17,0),MATCH($T$14,[3]resumen!$B$4:$H$4,0)))</f>
        <v>1744.5219999999999</v>
      </c>
      <c r="Z133" s="350">
        <f>(INDEX([14]resumen!$U$5:$AA$16,MATCH(Z18,[3]resumen!$A$5:$A$17,0),MATCH($T$14,[3]resumen!$B$4:$H$4,0)))</f>
        <v>1431.6010000000001</v>
      </c>
      <c r="AA133" s="350">
        <f>(INDEX([14]resumen!$U$5:$AA$16,MATCH(AA18,[3]resumen!$A$5:$A$17,0),MATCH($T$14,[3]resumen!$B$4:$H$4,0)))</f>
        <v>1901.0219999999999</v>
      </c>
      <c r="AB133" s="350">
        <f>(INDEX([14]resumen!$U$5:$AA$16,MATCH(AB18,[3]resumen!$A$5:$A$17,0),MATCH($T$14,[3]resumen!$B$4:$H$4,0)))</f>
        <v>0</v>
      </c>
      <c r="AC133" s="350">
        <f>(INDEX([14]resumen!$U$5:$AA$16,MATCH(AC18,[3]resumen!$A$5:$A$17,0),MATCH($T$14,[3]resumen!$B$4:$H$4,0)))</f>
        <v>0</v>
      </c>
      <c r="AD133" s="350">
        <f>(INDEX([14]resumen!$U$5:$AA$16,MATCH(AD18,[3]resumen!$A$5:$A$17,0),MATCH($T$14,[3]resumen!$B$4:$H$4,0)))</f>
        <v>0</v>
      </c>
      <c r="AE133" s="350">
        <f>(INDEX([14]resumen!$U$5:$AA$16,MATCH(AE18,[3]resumen!$A$5:$A$17,0),MATCH($T$14,[3]resumen!$B$4:$H$4,0)))</f>
        <v>0</v>
      </c>
      <c r="AF133" s="115"/>
      <c r="AG133" s="348"/>
      <c r="AH133" s="349"/>
      <c r="AI133" s="351">
        <f t="shared" si="93"/>
        <v>-34.865617719877726</v>
      </c>
      <c r="AJ133" s="351">
        <f t="shared" si="93"/>
        <v>-24.961171741230594</v>
      </c>
      <c r="AK133" s="351">
        <f t="shared" si="89"/>
        <v>46.584237491684988</v>
      </c>
      <c r="AL133" s="351">
        <f t="shared" si="89"/>
        <v>-26.526500034483348</v>
      </c>
      <c r="AM133" s="351">
        <f t="shared" si="89"/>
        <v>-10.300311660154915</v>
      </c>
      <c r="AN133" s="351">
        <f t="shared" si="89"/>
        <v>-29.943827263615098</v>
      </c>
      <c r="AO133" s="351">
        <f t="shared" si="89"/>
        <v>-62.025400734397884</v>
      </c>
      <c r="AP133" s="351">
        <f t="shared" si="89"/>
        <v>-22.190191820855333</v>
      </c>
      <c r="AQ133" s="351">
        <f t="shared" si="97"/>
        <v>-100</v>
      </c>
      <c r="AR133" s="351">
        <f t="shared" si="97"/>
        <v>-100</v>
      </c>
      <c r="AS133" s="351">
        <f t="shared" si="97"/>
        <v>-100</v>
      </c>
      <c r="AT133" s="351">
        <f t="shared" si="97"/>
        <v>-100</v>
      </c>
      <c r="AU133" s="357"/>
      <c r="AV133" s="201">
        <f t="shared" si="91"/>
        <v>21393.065000000002</v>
      </c>
      <c r="AW133" s="201">
        <f t="shared" si="92"/>
        <v>16127.737000000001</v>
      </c>
      <c r="AX133" s="352">
        <f t="shared" si="95"/>
        <v>-24.612312447982564</v>
      </c>
      <c r="AZ133" s="81">
        <v>2012</v>
      </c>
    </row>
    <row r="134" spans="3:52">
      <c r="C134" s="346" t="s">
        <v>21</v>
      </c>
      <c r="D134" s="372" t="str">
        <f>'[17]WEB Español'!D141</f>
        <v>Miles de Kilos</v>
      </c>
      <c r="E134" s="350">
        <f>(INDEX([14]resumen!$AD$5:$AI$16,MATCH(E18,[3]resumen!$A$5:$A$17,0),MATCH($E$14,[3]resumen!$B$4:$H$4,0)))</f>
        <v>540.24099999999999</v>
      </c>
      <c r="F134" s="350">
        <f>(INDEX([14]resumen!$AD$5:$AI$16,MATCH(F18,[3]resumen!$A$5:$A$17,0),MATCH($E$14,[3]resumen!$B$4:$H$4,0)))</f>
        <v>480.68799999999999</v>
      </c>
      <c r="G134" s="350">
        <f>(INDEX([14]resumen!$AD$5:$AI$16,MATCH(G18,[3]resumen!$A$5:$A$17,0),MATCH($E$14,[3]resumen!$B$4:$H$4,0)))</f>
        <v>351.803</v>
      </c>
      <c r="H134" s="350">
        <f>(INDEX([14]resumen!$AD$5:$AI$16,MATCH(H18,[3]resumen!$A$5:$A$17,0),MATCH($E$14,[3]resumen!$B$4:$H$4,0)))</f>
        <v>382.88299999999998</v>
      </c>
      <c r="I134" s="350">
        <f>(INDEX([14]resumen!$AD$5:$AI$16,MATCH(I18,[3]resumen!$A$5:$A$17,0),MATCH($E$14,[3]resumen!$B$4:$H$4,0)))</f>
        <v>285.89299999999997</v>
      </c>
      <c r="J134" s="350">
        <f>(INDEX([14]resumen!$AD$5:$AI$16,MATCH(J18,[3]resumen!$A$5:$A$17,0),MATCH($E$14,[3]resumen!$B$4:$H$4,0)))</f>
        <v>237.05099999999999</v>
      </c>
      <c r="K134" s="350">
        <f>(INDEX([14]resumen!$AD$5:$AI$16,MATCH(K18,[3]resumen!$A$5:$A$17,0),MATCH($E$14,[3]resumen!$B$4:$H$4,0)))</f>
        <v>338.22300000000001</v>
      </c>
      <c r="L134" s="350">
        <f>(INDEX([14]resumen!$AD$5:$AI$16,MATCH(L18,[3]resumen!$A$5:$A$17,0),MATCH($E$14,[3]resumen!$B$4:$H$4,0)))</f>
        <v>310.89299999999997</v>
      </c>
      <c r="M134" s="350">
        <f>(INDEX([14]resumen!$AD$5:$AI$16,MATCH(M18,[3]resumen!$A$5:$A$17,0),MATCH($E$14,[3]resumen!$B$4:$H$4,0)))</f>
        <v>469.83</v>
      </c>
      <c r="N134" s="350">
        <f>(INDEX([14]resumen!$AD$5:$AI$16,MATCH(N18,[3]resumen!$A$5:$A$17,0),MATCH($E$14,[3]resumen!$B$4:$H$4,0)))</f>
        <v>404.834</v>
      </c>
      <c r="O134" s="350">
        <f>(INDEX([14]resumen!$AD$5:$AI$16,MATCH(O18,[3]resumen!$A$5:$A$17,0),MATCH($E$14,[3]resumen!$B$4:$H$4,0)))</f>
        <v>357.57499999999999</v>
      </c>
      <c r="P134" s="350">
        <f>(INDEX([14]resumen!$AD$5:$AI$16,MATCH(P18,[3]resumen!$A$5:$A$17,0),MATCH($E$14,[3]resumen!$B$4:$H$4,0)))</f>
        <v>231.035</v>
      </c>
      <c r="Q134" s="150"/>
      <c r="R134" s="348"/>
      <c r="S134" s="349"/>
      <c r="T134" s="350">
        <f>(INDEX([14]resumen!$AD$5:$AI$16,MATCH(T18,[3]resumen!$A$5:$A$17,0),MATCH($T$14,[3]resumen!$B$4:$H$4,0)))</f>
        <v>377.23599999999999</v>
      </c>
      <c r="U134" s="350">
        <f>(INDEX([14]resumen!$AD$5:$AI$16,MATCH(U18,[3]resumen!$A$5:$A$17,0),MATCH($T$14,[3]resumen!$B$4:$H$4,0)))</f>
        <v>329.834</v>
      </c>
      <c r="V134" s="350">
        <f>(INDEX([14]resumen!$AD$5:$AI$16,MATCH(V18,[3]resumen!$A$5:$A$17,0),MATCH($T$14,[3]resumen!$B$4:$H$4,0)))</f>
        <v>318.10300000000001</v>
      </c>
      <c r="W134" s="350">
        <f>(INDEX([14]resumen!$AD$5:$AI$16,MATCH(W18,[3]resumen!$A$5:$A$17,0),MATCH($T$14,[3]resumen!$B$4:$H$4,0)))</f>
        <v>308.89800000000002</v>
      </c>
      <c r="X134" s="350">
        <f>(INDEX([14]resumen!$AD$5:$AI$16,MATCH(X18,[3]resumen!$A$5:$A$17,0),MATCH($T$14,[3]resumen!$B$4:$H$4,0)))</f>
        <v>344.16199999999998</v>
      </c>
      <c r="Y134" s="350">
        <f>(INDEX([14]resumen!$AD$5:$AI$16,MATCH(Y18,[3]resumen!$A$5:$A$17,0),MATCH($T$14,[3]resumen!$B$4:$H$4,0)))</f>
        <v>512.19799999999998</v>
      </c>
      <c r="Z134" s="350">
        <f>(INDEX([14]resumen!$AD$5:$AI$16,MATCH(Z18,[3]resumen!$A$5:$A$17,0),MATCH($T$14,[3]resumen!$B$4:$H$4,0)))</f>
        <v>382.55799999999999</v>
      </c>
      <c r="AA134" s="350">
        <f>(INDEX([14]resumen!$AD$5:$AI$16,MATCH(AA18,[3]resumen!$A$5:$A$17,0),MATCH($T$14,[3]resumen!$B$4:$H$4,0)))</f>
        <v>383.62900000000002</v>
      </c>
      <c r="AB134" s="350">
        <f>(INDEX([14]resumen!$AD$5:$AI$16,MATCH(AB18,[3]resumen!$A$5:$A$17,0),MATCH($T$14,[3]resumen!$B$4:$H$4,0)))</f>
        <v>0</v>
      </c>
      <c r="AC134" s="350">
        <f>(INDEX([14]resumen!$AD$5:$AI$16,MATCH(AC18,[3]resumen!$A$5:$A$17,0),MATCH($T$14,[3]resumen!$B$4:$H$4,0)))</f>
        <v>0</v>
      </c>
      <c r="AD134" s="350">
        <f>(INDEX([14]resumen!$AD$5:$AI$16,MATCH(AD18,[3]resumen!$A$5:$A$17,0),MATCH($T$14,[3]resumen!$B$4:$H$4,0)))</f>
        <v>0</v>
      </c>
      <c r="AE134" s="350">
        <f>(INDEX([14]resumen!$AD$5:$AI$16,MATCH(AE18,[3]resumen!$A$5:$A$17,0),MATCH($T$14,[3]resumen!$B$4:$H$4,0)))</f>
        <v>0</v>
      </c>
      <c r="AF134" s="115"/>
      <c r="AG134" s="348"/>
      <c r="AH134" s="349"/>
      <c r="AI134" s="351">
        <f t="shared" si="93"/>
        <v>-30.172645171321687</v>
      </c>
      <c r="AJ134" s="351">
        <f t="shared" si="93"/>
        <v>-31.38293446060646</v>
      </c>
      <c r="AK134" s="351">
        <f t="shared" si="89"/>
        <v>-9.5792247365713123</v>
      </c>
      <c r="AL134" s="351">
        <f t="shared" si="89"/>
        <v>-19.323135265864501</v>
      </c>
      <c r="AM134" s="351">
        <f t="shared" si="89"/>
        <v>20.381401433403411</v>
      </c>
      <c r="AN134" s="351">
        <f t="shared" si="89"/>
        <v>116.07080332924139</v>
      </c>
      <c r="AO134" s="351">
        <f t="shared" si="89"/>
        <v>13.1082155855752</v>
      </c>
      <c r="AP134" s="351">
        <f t="shared" si="89"/>
        <v>23.395830719893993</v>
      </c>
      <c r="AQ134" s="351">
        <f t="shared" si="97"/>
        <v>-100</v>
      </c>
      <c r="AR134" s="351">
        <f t="shared" si="97"/>
        <v>-100</v>
      </c>
      <c r="AS134" s="351">
        <f t="shared" si="97"/>
        <v>-100</v>
      </c>
      <c r="AT134" s="351">
        <f t="shared" si="97"/>
        <v>-100</v>
      </c>
      <c r="AU134" s="357"/>
      <c r="AV134" s="201">
        <f t="shared" si="91"/>
        <v>2927.6750000000002</v>
      </c>
      <c r="AW134" s="201">
        <f t="shared" si="92"/>
        <v>2956.6179999999999</v>
      </c>
      <c r="AX134" s="352">
        <f t="shared" si="95"/>
        <v>0.98860016907613701</v>
      </c>
      <c r="AZ134" s="81">
        <v>2011</v>
      </c>
    </row>
    <row r="135" spans="3:52" s="172" customFormat="1" ht="11.25" customHeight="1">
      <c r="C135" s="165"/>
      <c r="D135" s="166"/>
      <c r="E135" s="166"/>
      <c r="F135" s="166"/>
      <c r="G135" s="166"/>
      <c r="H135" s="166"/>
      <c r="I135" s="167"/>
      <c r="J135" s="167"/>
      <c r="K135" s="167"/>
      <c r="L135" s="167"/>
      <c r="M135" s="167"/>
      <c r="N135" s="167"/>
      <c r="O135" s="168"/>
      <c r="P135" s="168"/>
      <c r="Q135" s="150"/>
      <c r="R135" s="168"/>
      <c r="S135" s="168"/>
      <c r="T135" s="190"/>
      <c r="U135" s="190"/>
      <c r="V135" s="190"/>
      <c r="W135" s="190"/>
      <c r="X135" s="246"/>
      <c r="Y135" s="168"/>
      <c r="Z135" s="168"/>
      <c r="AA135" s="168"/>
      <c r="AB135" s="168"/>
      <c r="AC135" s="168"/>
      <c r="AD135" s="168"/>
      <c r="AE135" s="168"/>
      <c r="AF135" s="115"/>
      <c r="AG135" s="169"/>
      <c r="AH135" s="169"/>
      <c r="AI135" s="152"/>
      <c r="AJ135" s="152"/>
      <c r="AK135" s="152"/>
      <c r="AL135" s="152"/>
      <c r="AM135" s="152"/>
      <c r="AN135" s="152"/>
      <c r="AO135" s="152"/>
      <c r="AP135" s="152"/>
      <c r="AQ135" s="152"/>
      <c r="AR135" s="152"/>
      <c r="AS135" s="152"/>
      <c r="AT135" s="152"/>
      <c r="AU135" s="162"/>
      <c r="AV135" s="170"/>
      <c r="AW135" s="170"/>
      <c r="AX135" s="171"/>
      <c r="AZ135" s="173"/>
    </row>
    <row r="136" spans="3:52" s="172" customFormat="1" ht="15.75" customHeight="1">
      <c r="C136" s="31" t="s">
        <v>137</v>
      </c>
      <c r="D136" s="174"/>
      <c r="E136" s="174"/>
      <c r="F136" s="174"/>
      <c r="G136" s="174"/>
      <c r="H136" s="174"/>
      <c r="I136" s="175"/>
      <c r="J136" s="175"/>
      <c r="K136" s="175"/>
      <c r="L136" s="175"/>
      <c r="M136" s="175"/>
      <c r="N136" s="175"/>
      <c r="O136" s="176"/>
      <c r="P136" s="176"/>
      <c r="Q136" s="150"/>
      <c r="R136" s="176"/>
      <c r="S136" s="176"/>
      <c r="T136" s="243"/>
      <c r="U136" s="243"/>
      <c r="V136" s="243"/>
      <c r="W136" s="243"/>
      <c r="X136" s="177"/>
      <c r="Y136" s="176"/>
      <c r="Z136" s="176"/>
      <c r="AA136" s="176"/>
      <c r="AB136" s="176"/>
      <c r="AC136" s="176"/>
      <c r="AD136" s="176"/>
      <c r="AE136" s="176"/>
      <c r="AF136" s="115"/>
      <c r="AG136" s="176"/>
      <c r="AH136" s="176"/>
      <c r="AI136" s="178"/>
      <c r="AJ136" s="178"/>
      <c r="AK136" s="178"/>
      <c r="AL136" s="178"/>
      <c r="AM136" s="178"/>
      <c r="AN136" s="178"/>
      <c r="AO136" s="178"/>
      <c r="AP136" s="178"/>
      <c r="AQ136" s="178"/>
      <c r="AR136" s="178"/>
      <c r="AS136" s="178"/>
      <c r="AT136" s="178"/>
      <c r="AU136" s="357"/>
      <c r="AV136" s="438" t="str">
        <f>AV127</f>
        <v>Acumulado Agosto</v>
      </c>
      <c r="AW136" s="439"/>
      <c r="AX136" s="292" t="s">
        <v>0</v>
      </c>
      <c r="AZ136" s="173"/>
    </row>
    <row r="137" spans="3:52" s="172" customFormat="1" ht="23.25" customHeight="1">
      <c r="C137" s="359" t="s">
        <v>59</v>
      </c>
      <c r="D137" s="371" t="str">
        <f>D134</f>
        <v>Miles de Kilos</v>
      </c>
      <c r="E137" s="335">
        <f>INDEX([13]resumen!$AK$5:$AQ$16,MATCH(E18,[13]resumen!$A$5:$A$16,0),MATCH($E$14,[13]resumen!$B$4:$H$4,0))</f>
        <v>1571.07</v>
      </c>
      <c r="F137" s="335">
        <f>INDEX([13]resumen!$AK$5:$AQ$16,MATCH(F18,[13]resumen!$A$5:$A$16,0),MATCH($E$14,[13]resumen!$B$4:$H$4,0))</f>
        <v>1177.5256959999997</v>
      </c>
      <c r="G137" s="335">
        <f>INDEX([13]resumen!$AK$5:$AQ$16,MATCH(G18,[13]resumen!$A$5:$A$16,0),MATCH($E$14,[13]resumen!$B$4:$H$4,0))</f>
        <v>1198.9849999999999</v>
      </c>
      <c r="H137" s="335">
        <f>INDEX([13]resumen!$AK$5:$AQ$16,MATCH(H18,[13]resumen!$A$5:$A$16,0),MATCH($E$14,[13]resumen!$B$4:$H$4,0))</f>
        <v>897.62347999999974</v>
      </c>
      <c r="I137" s="335">
        <f>INDEX([13]resumen!$AK$5:$AQ$16,MATCH(I18,[13]resumen!$A$5:$A$16,0),MATCH($E$14,[13]resumen!$B$4:$H$4,0))</f>
        <v>1337.4349999999999</v>
      </c>
      <c r="J137" s="335">
        <f>INDEX([13]resumen!$AK$5:$AQ$16,MATCH(J18,[13]resumen!$A$5:$A$16,0),MATCH($E$14,[13]resumen!$B$4:$H$4,0))</f>
        <v>1433.7439999999999</v>
      </c>
      <c r="K137" s="335">
        <f>INDEX([13]resumen!$AK$5:$AQ$16,MATCH(K18,[13]resumen!$A$5:$A$16,0),MATCH($E$14,[13]resumen!$B$4:$H$4,0))</f>
        <v>1666.671</v>
      </c>
      <c r="L137" s="335">
        <f>INDEX([13]resumen!$AK$5:$AQ$16,MATCH(L18,[13]resumen!$A$5:$A$16,0),MATCH($E$14,[13]resumen!$B$4:$H$4,0))</f>
        <v>1768.799</v>
      </c>
      <c r="M137" s="335">
        <f>INDEX([13]resumen!$AK$5:$AQ$16,MATCH(M18,[13]resumen!$A$5:$A$16,0),MATCH($E$14,[13]resumen!$B$4:$H$4,0))</f>
        <v>1670.317</v>
      </c>
      <c r="N137" s="335">
        <f>INDEX([13]resumen!$AK$5:$AQ$16,MATCH(N18,[13]resumen!$A$5:$A$16,0),MATCH($E$14,[13]resumen!$B$4:$H$4,0))</f>
        <v>1979.3</v>
      </c>
      <c r="O137" s="335">
        <f>INDEX([13]resumen!$AK$5:$AQ$16,MATCH(O18,[13]resumen!$A$5:$A$16,0),MATCH($E$14,[13]resumen!$B$4:$H$4,0))</f>
        <v>2182.1550000000002</v>
      </c>
      <c r="P137" s="335">
        <f>INDEX([13]resumen!$AK$5:$AQ$16,MATCH(P18,[13]resumen!$A$5:$A$16,0),MATCH($E$14,[13]resumen!$B$4:$H$4,0))</f>
        <v>1492.3240000000001</v>
      </c>
      <c r="Q137" s="150"/>
      <c r="R137" s="337"/>
      <c r="S137" s="337"/>
      <c r="T137" s="339">
        <f>INDEX([13]resumen!$AK$5:$AQ$16,MATCH(T18,[13]resumen!$A$5:$A$16,0),MATCH($T$14,[13]resumen!$B$4:$H$4,0))</f>
        <v>1746.500528</v>
      </c>
      <c r="U137" s="339">
        <f>INDEX([13]resumen!$AK$5:$AQ$16,MATCH(U18,[13]resumen!$A$5:$A$16,0),MATCH($T$14,[13]resumen!$B$4:$H$4,0))</f>
        <v>1209.085</v>
      </c>
      <c r="V137" s="339">
        <f>INDEX([13]resumen!$AK$5:$AQ$16,MATCH(V18,[13]resumen!$A$5:$A$16,0),MATCH($T$14,[13]resumen!$B$4:$H$4,0))</f>
        <v>1512.846</v>
      </c>
      <c r="W137" s="339">
        <f>INDEX([13]resumen!$AK$5:$AQ$16,MATCH(W18,[13]resumen!$A$5:$A$16,0),MATCH($T$14,[13]resumen!$B$4:$H$4,0))</f>
        <v>1365.914</v>
      </c>
      <c r="X137" s="339">
        <f>INDEX([13]resumen!$AK$5:$AQ$16,MATCH(X18,[13]resumen!$A$5:$A$16,0),MATCH($T$14,[13]resumen!$B$4:$H$4,0))</f>
        <v>1631.4760000000001</v>
      </c>
      <c r="Y137" s="339">
        <f>INDEX([13]resumen!$AK$5:$AQ$16,MATCH(Y18,[13]resumen!$A$5:$A$16,0),MATCH($T$14,[13]resumen!$B$4:$H$4,0))</f>
        <v>1652.1661119999999</v>
      </c>
      <c r="Z137" s="339">
        <f>INDEX([13]resumen!$AK$5:$AQ$16,MATCH(Z18,[13]resumen!$A$5:$A$16,0),MATCH($T$14,[13]resumen!$B$4:$H$4,0))</f>
        <v>1842.1559999999999</v>
      </c>
      <c r="AA137" s="339">
        <f>INDEX([13]resumen!$AK$5:$AQ$16,MATCH(AA18,[13]resumen!$A$5:$A$16,0),MATCH($T$14,[13]resumen!$B$4:$H$4,0))</f>
        <v>1847.3150000000001</v>
      </c>
      <c r="AB137" s="339">
        <f>INDEX([13]resumen!$AK$5:$AQ$16,MATCH(AB18,[13]resumen!$A$5:$A$16,0),MATCH($T$14,[13]resumen!$B$4:$H$4,0))</f>
        <v>1535.5730000000001</v>
      </c>
      <c r="AC137" s="339">
        <f>INDEX([13]resumen!$AK$5:$AQ$16,MATCH(AC18,[13]resumen!$A$5:$A$16,0),MATCH($T$14,[13]resumen!$B$4:$H$4,0))</f>
        <v>0</v>
      </c>
      <c r="AD137" s="339">
        <f>INDEX([13]resumen!$AK$5:$AQ$16,MATCH(AD18,[13]resumen!$A$5:$A$16,0),MATCH($T$14,[13]resumen!$B$4:$H$4,0))</f>
        <v>0</v>
      </c>
      <c r="AE137" s="339">
        <f>INDEX([13]resumen!$AK$5:$AQ$16,MATCH(AE18,[13]resumen!$A$5:$A$16,0),MATCH($T$14,[13]resumen!$B$4:$H$4,0))</f>
        <v>0</v>
      </c>
      <c r="AF137" s="115"/>
      <c r="AG137" s="337"/>
      <c r="AH137" s="337"/>
      <c r="AI137" s="360">
        <f t="shared" ref="AI137:AI142" si="98">IFERROR(((T137/E137)-1)*100,"ND")</f>
        <v>11.166308821376525</v>
      </c>
      <c r="AJ137" s="360">
        <f t="shared" ref="AJ137:AJ142" si="99">IFERROR(((U137/F137)-1)*100,"NA")</f>
        <v>2.6801371814819674</v>
      </c>
      <c r="AK137" s="341">
        <f t="shared" ref="AK137:AP142" si="100">IFERROR(((V137/G137)-1)*100,"ND")</f>
        <v>26.177224902730245</v>
      </c>
      <c r="AL137" s="341">
        <f t="shared" si="100"/>
        <v>52.17003904577011</v>
      </c>
      <c r="AM137" s="341">
        <f t="shared" si="100"/>
        <v>21.985442283176383</v>
      </c>
      <c r="AN137" s="341">
        <f t="shared" si="100"/>
        <v>15.234387170931484</v>
      </c>
      <c r="AO137" s="341">
        <f t="shared" si="100"/>
        <v>10.529072624411162</v>
      </c>
      <c r="AP137" s="341">
        <f t="shared" si="100"/>
        <v>4.4389441649390404</v>
      </c>
      <c r="AQ137" s="340">
        <f t="shared" ref="AQ137:AT142" si="101">IFERROR(((AB137/M137)-1)*100,"NA")</f>
        <v>-8.0669717185420495</v>
      </c>
      <c r="AR137" s="340">
        <f t="shared" si="101"/>
        <v>-100</v>
      </c>
      <c r="AS137" s="340">
        <f t="shared" si="101"/>
        <v>-100</v>
      </c>
      <c r="AT137" s="340">
        <f t="shared" si="101"/>
        <v>-100</v>
      </c>
      <c r="AU137" s="357"/>
      <c r="AV137" s="201">
        <f t="shared" ref="AV137:AV142" si="102">SUM(E137:L137)</f>
        <v>11051.853175999997</v>
      </c>
      <c r="AW137" s="201">
        <f t="shared" ref="AW137:AW142" si="103">SUM(T137:AA137)</f>
        <v>12807.458639999999</v>
      </c>
      <c r="AX137" s="342">
        <f t="shared" ref="AX137:AX142" si="104">IFERROR(((AW137/AV137)-1)*100,"ND")</f>
        <v>15.88516817987089</v>
      </c>
      <c r="AZ137" s="173"/>
    </row>
    <row r="138" spans="3:52" s="172" customFormat="1" ht="12" customHeight="1">
      <c r="C138" s="361" t="s">
        <v>60</v>
      </c>
      <c r="D138" s="372" t="s">
        <v>18</v>
      </c>
      <c r="E138" s="347">
        <f>INDEX([13]resumen!$AU$5:$BA$16,MATCH(E18,[13]resumen!$A$5:$A$16,0),MATCH($E$14,[13]resumen!$B$4:$H$4,0))</f>
        <v>7398.9329000000007</v>
      </c>
      <c r="F138" s="347">
        <f>INDEX([13]resumen!$AU$5:$BA$16,MATCH(F18,[13]resumen!$A$5:$A$16,0),MATCH($E$14,[13]resumen!$B$4:$H$4,0))</f>
        <v>6765.7311300000001</v>
      </c>
      <c r="G138" s="347">
        <f>INDEX([13]resumen!$AU$5:$BA$16,MATCH(G18,[13]resumen!$A$5:$A$16,0),MATCH($E$14,[13]resumen!$B$4:$H$4,0))</f>
        <v>6652.4713000000002</v>
      </c>
      <c r="H138" s="347">
        <f>INDEX([13]resumen!$AU$5:$BA$16,MATCH(H18,[13]resumen!$A$5:$A$16,0),MATCH($E$14,[13]resumen!$B$4:$H$4,0))</f>
        <v>6656.5229858554821</v>
      </c>
      <c r="I138" s="347">
        <f>INDEX([13]resumen!$AU$5:$BA$16,MATCH(I18,[13]resumen!$A$5:$A$16,0),MATCH($E$14,[13]resumen!$B$4:$H$4,0))</f>
        <v>6865.2363399999995</v>
      </c>
      <c r="J138" s="347">
        <f>INDEX([13]resumen!$AU$5:$BA$16,MATCH(J18,[13]resumen!$A$5:$A$16,0),MATCH($E$14,[13]resumen!$B$4:$H$4,0))</f>
        <v>7426.47613</v>
      </c>
      <c r="K138" s="347">
        <f>INDEX([13]resumen!$AU$5:$BA$16,MATCH(K18,[13]resumen!$A$5:$A$16,0),MATCH($E$14,[13]resumen!$B$4:$H$4,0))</f>
        <v>7596.9617300000009</v>
      </c>
      <c r="L138" s="347">
        <f>INDEX([13]resumen!$AU$5:$BA$16,MATCH(L18,[13]resumen!$A$5:$A$16,0),MATCH($E$14,[13]resumen!$B$4:$H$4,0))</f>
        <v>7304.7260099999994</v>
      </c>
      <c r="M138" s="347">
        <f>INDEX([13]resumen!$AU$5:$BA$16,MATCH(M18,[13]resumen!$A$5:$A$16,0),MATCH($E$14,[13]resumen!$B$4:$H$4,0))</f>
        <v>7276.7439999999997</v>
      </c>
      <c r="N138" s="347">
        <f>INDEX([13]resumen!$AU$5:$BA$16,MATCH(N18,[13]resumen!$A$5:$A$16,0),MATCH($E$14,[13]resumen!$B$4:$H$4,0))</f>
        <v>7297.6478500000003</v>
      </c>
      <c r="O138" s="347">
        <f>INDEX([13]resumen!$AU$5:$BA$16,MATCH(O18,[13]resumen!$A$5:$A$16,0),MATCH($E$14,[13]resumen!$B$4:$H$4,0))</f>
        <v>7055.9634999999998</v>
      </c>
      <c r="P138" s="347">
        <f>INDEX([13]resumen!$AU$5:$BA$16,MATCH(P18,[13]resumen!$A$5:$A$16,0),MATCH($E$14,[13]resumen!$B$4:$H$4,0))</f>
        <v>7632.8809199999996</v>
      </c>
      <c r="Q138" s="150"/>
      <c r="R138" s="348"/>
      <c r="S138" s="348"/>
      <c r="T138" s="350">
        <f>INDEX([13]resumen!$AU$5:$BA$16,MATCH(T18,[13]resumen!$A$5:$A$16,0),MATCH($T$14,[13]resumen!$B$4:$H$4,0))</f>
        <v>7577.6945500000002</v>
      </c>
      <c r="U138" s="350">
        <f>INDEX([13]resumen!$AU$5:$BA$16,MATCH(U18,[13]resumen!$A$5:$A$16,0),MATCH($T$14,[13]resumen!$B$4:$H$4,0))</f>
        <v>6699.7905300000002</v>
      </c>
      <c r="V138" s="350">
        <f>INDEX([13]resumen!$AU$5:$BA$16,MATCH(V18,[13]resumen!$A$5:$A$16,0),MATCH($T$14,[13]resumen!$B$4:$H$4,0))</f>
        <v>7406.1284800000003</v>
      </c>
      <c r="W138" s="350">
        <f>INDEX([13]resumen!$AU$5:$BA$16,MATCH(W18,[13]resumen!$A$5:$A$16,0),MATCH($T$14,[13]resumen!$B$4:$H$4,0))</f>
        <v>7327.36438</v>
      </c>
      <c r="X138" s="350">
        <f>INDEX([13]resumen!$AU$5:$BA$16,MATCH(X18,[13]resumen!$A$5:$A$16,0),MATCH($T$14,[13]resumen!$B$4:$H$4,0))</f>
        <v>8066.67263</v>
      </c>
      <c r="Y138" s="350">
        <f>INDEX([13]resumen!$AU$5:$BA$16,MATCH(Y18,[13]resumen!$A$5:$A$16,0),MATCH($T$14,[13]resumen!$B$4:$H$4,0))</f>
        <v>7950.5004801499999</v>
      </c>
      <c r="Z138" s="350">
        <f>INDEX([13]resumen!$AU$5:$BA$16,MATCH(Z18,[13]resumen!$A$5:$A$16,0),MATCH($T$14,[13]resumen!$B$4:$H$4,0))</f>
        <v>7645.6766100000004</v>
      </c>
      <c r="AA138" s="350">
        <f>INDEX([13]resumen!$AU$5:$BA$16,MATCH(AA18,[13]resumen!$A$5:$A$16,0),MATCH($T$14,[13]resumen!$B$4:$H$4,0))</f>
        <v>7878.862430000001</v>
      </c>
      <c r="AB138" s="350">
        <f>INDEX([13]resumen!$AU$5:$BA$16,MATCH(AB18,[13]resumen!$A$5:$A$16,0),MATCH($T$14,[13]resumen!$B$4:$H$4,0))</f>
        <v>7255.0841300000002</v>
      </c>
      <c r="AC138" s="350">
        <f>INDEX([13]resumen!$AU$5:$BA$16,MATCH(AC18,[13]resumen!$A$5:$A$16,0),MATCH($T$14,[13]resumen!$B$4:$H$4,0))</f>
        <v>0</v>
      </c>
      <c r="AD138" s="350">
        <f>INDEX([13]resumen!$AU$5:$BA$16,MATCH(AD18,[13]resumen!$A$5:$A$16,0),MATCH($T$14,[13]resumen!$B$4:$H$4,0))</f>
        <v>0</v>
      </c>
      <c r="AE138" s="350">
        <f>INDEX([13]resumen!$AU$5:$BA$16,MATCH(AE18,[13]resumen!$A$5:$A$16,0),MATCH($T$14,[13]resumen!$B$4:$H$4,0))</f>
        <v>0</v>
      </c>
      <c r="AF138" s="115"/>
      <c r="AG138" s="348"/>
      <c r="AH138" s="348"/>
      <c r="AI138" s="351">
        <f t="shared" si="98"/>
        <v>2.4160463733898574</v>
      </c>
      <c r="AJ138" s="351">
        <f t="shared" si="99"/>
        <v>-0.97462637419349907</v>
      </c>
      <c r="AK138" s="352">
        <f t="shared" si="100"/>
        <v>11.328980554940538</v>
      </c>
      <c r="AL138" s="352">
        <f t="shared" si="100"/>
        <v>10.077955046050246</v>
      </c>
      <c r="AM138" s="352">
        <f t="shared" si="100"/>
        <v>17.500290310471691</v>
      </c>
      <c r="AN138" s="352">
        <f t="shared" si="100"/>
        <v>7.0561642019308479</v>
      </c>
      <c r="AO138" s="352">
        <f t="shared" si="100"/>
        <v>0.64124161383658507</v>
      </c>
      <c r="AP138" s="352">
        <f t="shared" si="100"/>
        <v>7.8597940458549953</v>
      </c>
      <c r="AQ138" s="351">
        <f t="shared" si="101"/>
        <v>-0.29765881553617257</v>
      </c>
      <c r="AR138" s="351">
        <f t="shared" si="101"/>
        <v>-100</v>
      </c>
      <c r="AS138" s="351">
        <f t="shared" si="101"/>
        <v>-100</v>
      </c>
      <c r="AT138" s="351">
        <f t="shared" si="101"/>
        <v>-100</v>
      </c>
      <c r="AU138" s="357"/>
      <c r="AV138" s="201">
        <f t="shared" si="102"/>
        <v>56667.058525855486</v>
      </c>
      <c r="AW138" s="201">
        <f t="shared" si="103"/>
        <v>60552.690090150005</v>
      </c>
      <c r="AX138" s="352">
        <f t="shared" si="104"/>
        <v>6.8569494612493731</v>
      </c>
      <c r="AZ138" s="173"/>
    </row>
    <row r="139" spans="3:52" s="172" customFormat="1" ht="24" customHeight="1">
      <c r="C139" s="361" t="s">
        <v>61</v>
      </c>
      <c r="D139" s="372" t="s">
        <v>18</v>
      </c>
      <c r="E139" s="347">
        <f>INDEX([13]resumen!$BF$5:$BL$16,MATCH(E18,[13]resumen!$A$5:$A$16,0),MATCH($E$14,[13]resumen!$B$4:$H$4,0))</f>
        <v>15428.834530000002</v>
      </c>
      <c r="F139" s="347">
        <f>INDEX([13]resumen!$BF$5:$BL$16,MATCH(F18,[13]resumen!$A$5:$A$16,0),MATCH($E$14,[13]resumen!$B$4:$H$4,0))</f>
        <v>13816.691919999999</v>
      </c>
      <c r="G139" s="347">
        <f>INDEX([13]resumen!$BF$5:$BL$16,MATCH(G18,[13]resumen!$A$5:$A$16,0),MATCH($E$14,[13]resumen!$B$4:$H$4,0))</f>
        <v>13107.340189999999</v>
      </c>
      <c r="H139" s="347">
        <f>INDEX([13]resumen!$BF$5:$BL$16,MATCH(H18,[13]resumen!$A$5:$A$16,0),MATCH($E$14,[13]resumen!$B$4:$H$4,0))</f>
        <v>12611.479650000001</v>
      </c>
      <c r="I139" s="347">
        <f>INDEX([13]resumen!$BF$5:$BL$16,MATCH(I18,[13]resumen!$A$5:$A$16,0),MATCH($E$14,[13]resumen!$B$4:$H$4,0))</f>
        <v>13916.33927</v>
      </c>
      <c r="J139" s="347">
        <f>INDEX([13]resumen!$BF$5:$BL$16,MATCH(J18,[13]resumen!$A$5:$A$16,0),MATCH($E$14,[13]resumen!$B$4:$H$4,0))</f>
        <v>15368.81746</v>
      </c>
      <c r="K139" s="347">
        <f>INDEX([13]resumen!$BF$5:$BL$16,MATCH(K18,[13]resumen!$A$5:$A$16,0),MATCH($E$14,[13]resumen!$B$4:$H$4,0))</f>
        <v>15696.082450000002</v>
      </c>
      <c r="L139" s="347">
        <f>INDEX([13]resumen!$BF$5:$BL$16,MATCH(L18,[13]resumen!$A$5:$A$16,0),MATCH($E$14,[13]resumen!$B$4:$H$4,0))</f>
        <v>16639.82922</v>
      </c>
      <c r="M139" s="347">
        <f>INDEX([13]resumen!$BF$5:$BL$16,MATCH(M18,[13]resumen!$A$5:$A$16,0),MATCH($E$14,[13]resumen!$B$4:$H$4,0))</f>
        <v>15157.004140000001</v>
      </c>
      <c r="N139" s="347">
        <f>INDEX([13]resumen!$BF$5:$BL$16,MATCH(N18,[13]resumen!$A$5:$A$16,0),MATCH($E$14,[13]resumen!$B$4:$H$4,0))</f>
        <v>15427.538790000001</v>
      </c>
      <c r="O139" s="347">
        <f>INDEX([13]resumen!$BF$5:$BL$16,MATCH(O18,[13]resumen!$A$5:$A$16,0),MATCH($E$14,[13]resumen!$B$4:$H$4,0))</f>
        <v>15400.02234</v>
      </c>
      <c r="P139" s="347">
        <f>INDEX([13]resumen!$BF$5:$BL$16,MATCH(P18,[13]resumen!$A$5:$A$16,0),MATCH($E$14,[13]resumen!$B$4:$H$4,0))</f>
        <v>15750.671420000001</v>
      </c>
      <c r="Q139" s="150"/>
      <c r="R139" s="348"/>
      <c r="S139" s="348"/>
      <c r="T139" s="350">
        <f>INDEX([13]resumen!$BF$5:$BL$16,MATCH(T18,[13]resumen!$A$5:$A$16,0),MATCH($T$14,[13]resumen!$B$4:$H$4,0))</f>
        <v>14807.5684</v>
      </c>
      <c r="U139" s="350">
        <f>INDEX([13]resumen!$BF$5:$BL$16,MATCH(U18,[13]resumen!$A$5:$A$16,0),MATCH($T$14,[13]resumen!$B$4:$H$4,0))</f>
        <v>12722.248939999999</v>
      </c>
      <c r="V139" s="350">
        <f>INDEX([13]resumen!$BF$5:$BL$16,MATCH(V18,[13]resumen!$A$5:$A$16,0),MATCH($T$14,[13]resumen!$B$4:$H$4,0))</f>
        <v>13916.67093</v>
      </c>
      <c r="W139" s="350">
        <f>INDEX([13]resumen!$BF$5:$BL$16,MATCH(W18,[13]resumen!$A$5:$A$16,0),MATCH($T$14,[13]resumen!$B$4:$H$4,0))</f>
        <v>13531.165620000002</v>
      </c>
      <c r="X139" s="350">
        <f>INDEX([13]resumen!$BF$5:$BL$16,MATCH(X18,[13]resumen!$A$5:$A$16,0),MATCH($T$14,[13]resumen!$B$4:$H$4,0))</f>
        <v>15829.84649</v>
      </c>
      <c r="Y139" s="350">
        <f>INDEX([13]resumen!$BF$5:$BL$16,MATCH(Y18,[13]resumen!$A$5:$A$16,0),MATCH($T$14,[13]resumen!$B$4:$H$4,0))</f>
        <v>15843.418800000001</v>
      </c>
      <c r="Z139" s="350">
        <f>INDEX([13]resumen!$BF$5:$BL$16,MATCH(Z18,[13]resumen!$A$5:$A$16,0),MATCH($T$14,[13]resumen!$B$4:$H$4,0))</f>
        <v>16840.3043</v>
      </c>
      <c r="AA139" s="350">
        <f>INDEX([13]resumen!$BF$5:$BL$16,MATCH(AA18,[13]resumen!$A$5:$A$16,0),MATCH($T$14,[13]resumen!$B$4:$H$4,0))</f>
        <v>15941.711700000002</v>
      </c>
      <c r="AB139" s="350">
        <f>INDEX([13]resumen!$BF$5:$BL$16,MATCH(AB18,[13]resumen!$A$5:$A$16,0),MATCH($T$14,[13]resumen!$B$4:$H$4,0))</f>
        <v>14889.966339999999</v>
      </c>
      <c r="AC139" s="350">
        <f>INDEX([13]resumen!$BF$5:$BL$16,MATCH(AC18,[13]resumen!$A$5:$A$16,0),MATCH($T$14,[13]resumen!$B$4:$H$4,0))</f>
        <v>0</v>
      </c>
      <c r="AD139" s="350">
        <f>INDEX([13]resumen!$BF$5:$BL$16,MATCH(AD18,[13]resumen!$A$5:$A$16,0),MATCH($T$14,[13]resumen!$B$4:$H$4,0))</f>
        <v>0</v>
      </c>
      <c r="AE139" s="350">
        <f>INDEX([13]resumen!$BF$5:$BL$16,MATCH(AE18,[13]resumen!$A$5:$A$16,0),MATCH($T$14,[13]resumen!$B$4:$H$4,0))</f>
        <v>0</v>
      </c>
      <c r="AF139" s="115"/>
      <c r="AG139" s="348"/>
      <c r="AH139" s="348"/>
      <c r="AI139" s="351">
        <f t="shared" si="98"/>
        <v>-4.0266562506196095</v>
      </c>
      <c r="AJ139" s="351">
        <f t="shared" si="99"/>
        <v>-7.921165112003159</v>
      </c>
      <c r="AK139" s="352">
        <f t="shared" si="100"/>
        <v>6.1746374799783288</v>
      </c>
      <c r="AL139" s="352">
        <f t="shared" si="100"/>
        <v>7.2924509694625828</v>
      </c>
      <c r="AM139" s="352">
        <f t="shared" si="100"/>
        <v>13.750075956577334</v>
      </c>
      <c r="AN139" s="352">
        <f t="shared" si="100"/>
        <v>3.0880797513226588</v>
      </c>
      <c r="AO139" s="352">
        <f t="shared" si="100"/>
        <v>7.2898562660136834</v>
      </c>
      <c r="AP139" s="352">
        <f t="shared" si="100"/>
        <v>-4.1954608474040427</v>
      </c>
      <c r="AQ139" s="351">
        <f t="shared" si="101"/>
        <v>-1.7618112229400129</v>
      </c>
      <c r="AR139" s="351">
        <f t="shared" si="101"/>
        <v>-100</v>
      </c>
      <c r="AS139" s="351">
        <f t="shared" si="101"/>
        <v>-100</v>
      </c>
      <c r="AT139" s="351">
        <f t="shared" si="101"/>
        <v>-100</v>
      </c>
      <c r="AU139" s="163"/>
      <c r="AV139" s="201">
        <f t="shared" si="102"/>
        <v>116585.41469000001</v>
      </c>
      <c r="AW139" s="201">
        <f t="shared" si="103"/>
        <v>119432.93518</v>
      </c>
      <c r="AX139" s="352">
        <f t="shared" si="104"/>
        <v>2.4424328699876652</v>
      </c>
      <c r="AZ139" s="173"/>
    </row>
    <row r="140" spans="3:52" s="172" customFormat="1" ht="12" customHeight="1">
      <c r="C140" s="361" t="s">
        <v>58</v>
      </c>
      <c r="D140" s="372" t="s">
        <v>18</v>
      </c>
      <c r="E140" s="347">
        <f>INDEX([13]resumen!$B$24:$H$35,MATCH(E18,[13]resumen!$A$5:$A$16,0),MATCH($E$14,[13]resumen!$B$4:$H$4,0))</f>
        <v>1163</v>
      </c>
      <c r="F140" s="347">
        <f>INDEX([13]resumen!$B$24:$H$35,MATCH(F18,[13]resumen!$A$5:$A$16,0),MATCH($E$14,[13]resumen!$B$4:$H$4,0))</f>
        <v>970</v>
      </c>
      <c r="G140" s="347">
        <f>INDEX([13]resumen!$B$24:$H$35,MATCH(G18,[13]resumen!$A$5:$A$16,0),MATCH($E$14,[13]resumen!$B$4:$H$4,0))</f>
        <v>1054</v>
      </c>
      <c r="H140" s="347">
        <f>INDEX([13]resumen!$B$24:$H$35,MATCH(H18,[13]resumen!$A$5:$A$16,0),MATCH($E$14,[13]resumen!$B$4:$H$4,0))</f>
        <v>1000</v>
      </c>
      <c r="I140" s="347">
        <f>INDEX([13]resumen!$B$24:$H$35,MATCH(I18,[13]resumen!$A$5:$A$16,0),MATCH($E$14,[13]resumen!$B$4:$H$4,0))</f>
        <v>958</v>
      </c>
      <c r="J140" s="347">
        <f>INDEX([13]resumen!$B$24:$H$35,MATCH(J18,[13]resumen!$A$5:$A$16,0),MATCH($E$14,[13]resumen!$B$4:$H$4,0))</f>
        <v>963</v>
      </c>
      <c r="K140" s="347">
        <f>INDEX([13]resumen!$B$24:$H$35,MATCH(K18,[13]resumen!$A$5:$A$16,0),MATCH($E$14,[13]resumen!$B$4:$H$4,0))</f>
        <v>999</v>
      </c>
      <c r="L140" s="347">
        <f>INDEX([13]resumen!$B$24:$H$35,MATCH(L18,[13]resumen!$A$5:$A$16,0),MATCH($E$14,[13]resumen!$B$4:$H$4,0))</f>
        <v>941</v>
      </c>
      <c r="M140" s="347">
        <f>INDEX([13]resumen!$B$24:$H$35,MATCH(M18,[13]resumen!$A$5:$A$16,0),MATCH($E$14,[13]resumen!$B$4:$H$4,0))</f>
        <v>947</v>
      </c>
      <c r="N140" s="347">
        <f>INDEX([13]resumen!$B$24:$H$35,MATCH(N18,[13]resumen!$A$5:$A$16,0),MATCH($E$14,[13]resumen!$B$4:$H$4,0))</f>
        <v>919</v>
      </c>
      <c r="O140" s="347">
        <f>INDEX([13]resumen!$B$24:$H$35,MATCH(O18,[13]resumen!$A$5:$A$16,0),MATCH($E$14,[13]resumen!$B$4:$H$4,0))</f>
        <v>966</v>
      </c>
      <c r="P140" s="347">
        <f>INDEX([13]resumen!$B$24:$H$35,MATCH(P18,[13]resumen!$A$5:$A$16,0),MATCH($E$14,[13]resumen!$B$4:$H$4,0))</f>
        <v>841</v>
      </c>
      <c r="Q140" s="150"/>
      <c r="R140" s="348"/>
      <c r="S140" s="348"/>
      <c r="T140" s="350">
        <f>INDEX([13]resumen!$B$24:$H$35,MATCH(T18,[13]resumen!$A$5:$A$16,0),MATCH($T$14,[13]resumen!$B$4:$H$4,0))</f>
        <v>856.92700000000002</v>
      </c>
      <c r="U140" s="350">
        <f>INDEX([13]resumen!$B$24:$H$35,MATCH(U18,[13]resumen!$A$5:$A$16,0),MATCH($T$14,[13]resumen!$B$4:$H$4,0))</f>
        <v>991.93299999999999</v>
      </c>
      <c r="V140" s="350">
        <f>INDEX([13]resumen!$B$24:$H$35,MATCH(V18,[13]resumen!$A$5:$A$16,0),MATCH($T$14,[13]resumen!$B$4:$H$4,0))</f>
        <v>940.577</v>
      </c>
      <c r="W140" s="350">
        <f>INDEX([13]resumen!$B$24:$H$35,MATCH(W18,[13]resumen!$A$5:$A$16,0),MATCH($T$14,[13]resumen!$B$4:$H$4,0))</f>
        <v>760.46199999999999</v>
      </c>
      <c r="X140" s="350">
        <f>INDEX([13]resumen!$B$24:$H$35,MATCH(X18,[13]resumen!$A$5:$A$16,0),MATCH($T$14,[13]resumen!$B$4:$H$4,0))</f>
        <v>842.16800000000001</v>
      </c>
      <c r="Y140" s="350">
        <f>INDEX([13]resumen!$B$24:$H$35,MATCH(Y18,[13]resumen!$A$5:$A$16,0),MATCH($T$14,[13]resumen!$B$4:$H$4,0))</f>
        <v>951.98299999999995</v>
      </c>
      <c r="Z140" s="350">
        <f>INDEX([13]resumen!$B$24:$H$35,MATCH(Z18,[13]resumen!$A$5:$A$16,0),MATCH($T$14,[13]resumen!$B$4:$H$4,0))</f>
        <v>1014.202</v>
      </c>
      <c r="AA140" s="350">
        <f>INDEX([13]resumen!$B$24:$H$35,MATCH(AA18,[13]resumen!$A$5:$A$16,0),MATCH($T$14,[13]resumen!$B$4:$H$4,0))</f>
        <v>964.46500000000003</v>
      </c>
      <c r="AB140" s="350">
        <f>INDEX([13]resumen!$B$24:$H$35,MATCH(AB18,[13]resumen!$A$5:$A$16,0),MATCH($T$14,[13]resumen!$B$4:$H$4,0))</f>
        <v>0</v>
      </c>
      <c r="AC140" s="350">
        <f>INDEX([13]resumen!$B$24:$H$35,MATCH(AC18,[13]resumen!$A$5:$A$16,0),MATCH($T$14,[13]resumen!$B$4:$H$4,0))</f>
        <v>0</v>
      </c>
      <c r="AD140" s="350">
        <f>INDEX([13]resumen!$B$24:$H$35,MATCH(AD18,[13]resumen!$A$5:$A$16,0),MATCH($T$14,[13]resumen!$B$4:$H$4,0))</f>
        <v>0</v>
      </c>
      <c r="AE140" s="350">
        <f>INDEX([13]resumen!$B$24:$H$35,MATCH(AE18,[13]resumen!$A$5:$A$16,0),MATCH($T$14,[13]resumen!$B$4:$H$4,0))</f>
        <v>0</v>
      </c>
      <c r="AF140" s="115"/>
      <c r="AG140" s="348"/>
      <c r="AH140" s="348"/>
      <c r="AI140" s="351">
        <f t="shared" si="98"/>
        <v>-26.317540842648324</v>
      </c>
      <c r="AJ140" s="351">
        <f t="shared" si="99"/>
        <v>2.2611340206185604</v>
      </c>
      <c r="AK140" s="352">
        <f t="shared" si="100"/>
        <v>-10.761195445920302</v>
      </c>
      <c r="AL140" s="352">
        <f t="shared" si="100"/>
        <v>-23.953800000000001</v>
      </c>
      <c r="AM140" s="352">
        <f t="shared" si="100"/>
        <v>-12.09102296450939</v>
      </c>
      <c r="AN140" s="352">
        <f t="shared" si="100"/>
        <v>-1.1440290758047866</v>
      </c>
      <c r="AO140" s="352">
        <f t="shared" si="100"/>
        <v>1.5217217217217138</v>
      </c>
      <c r="AP140" s="352">
        <f t="shared" si="100"/>
        <v>2.4936238044633408</v>
      </c>
      <c r="AQ140" s="351">
        <f t="shared" si="101"/>
        <v>-100</v>
      </c>
      <c r="AR140" s="351">
        <f t="shared" si="101"/>
        <v>-100</v>
      </c>
      <c r="AS140" s="351">
        <f t="shared" si="101"/>
        <v>-100</v>
      </c>
      <c r="AT140" s="351">
        <f t="shared" si="101"/>
        <v>-100</v>
      </c>
      <c r="AU140" s="163"/>
      <c r="AV140" s="201">
        <f t="shared" si="102"/>
        <v>8048</v>
      </c>
      <c r="AW140" s="201">
        <f t="shared" si="103"/>
        <v>7322.7170000000006</v>
      </c>
      <c r="AX140" s="352">
        <f t="shared" si="104"/>
        <v>-9.0119657057654017</v>
      </c>
      <c r="AZ140" s="173"/>
    </row>
    <row r="141" spans="3:52" s="172" customFormat="1" ht="12" customHeight="1">
      <c r="C141" s="361" t="s">
        <v>62</v>
      </c>
      <c r="D141" s="372" t="s">
        <v>18</v>
      </c>
      <c r="E141" s="347">
        <f>INDEX([13]resumen!$M$24:$S$35,MATCH(E18,[13]resumen!$A$5:$A$16,0),MATCH($E$14,[13]resumen!$B$4:$H$4,0))</f>
        <v>22568</v>
      </c>
      <c r="F141" s="347">
        <f>INDEX([13]resumen!$M$24:$S$35,MATCH(F18,[13]resumen!$A$5:$A$16,0),MATCH($E$14,[13]resumen!$B$4:$H$4,0))</f>
        <v>52130</v>
      </c>
      <c r="G141" s="347">
        <f>INDEX([13]resumen!$M$24:$S$35,MATCH(G18,[13]resumen!$A$5:$A$16,0),MATCH($E$14,[13]resumen!$B$4:$H$4,0))</f>
        <v>66670</v>
      </c>
      <c r="H141" s="347">
        <f>INDEX([13]resumen!$M$24:$S$35,MATCH(H18,[13]resumen!$A$5:$A$16,0),MATCH($E$14,[13]resumen!$B$4:$H$4,0))</f>
        <v>25042</v>
      </c>
      <c r="I141" s="347">
        <f>INDEX([13]resumen!$M$24:$S$35,MATCH(I18,[13]resumen!$A$5:$A$16,0),MATCH($E$14,[13]resumen!$B$4:$H$4,0))</f>
        <v>4084</v>
      </c>
      <c r="J141" s="347">
        <f>INDEX([13]resumen!$M$24:$S$35,MATCH(J18,[13]resumen!$A$5:$A$16,0),MATCH($E$14,[13]resumen!$B$4:$H$4,0))</f>
        <v>0</v>
      </c>
      <c r="K141" s="347">
        <f>INDEX([13]resumen!$M$24:$S$35,MATCH(K18,[13]resumen!$A$5:$A$16,0),MATCH($E$14,[13]resumen!$B$4:$H$4,0))</f>
        <v>0</v>
      </c>
      <c r="L141" s="347">
        <f>INDEX([13]resumen!$M$24:$S$35,MATCH(L18,[13]resumen!$A$5:$A$16,0),MATCH($E$14,[13]resumen!$B$4:$H$4,0))</f>
        <v>0</v>
      </c>
      <c r="M141" s="347">
        <f>INDEX([13]resumen!$M$24:$S$35,MATCH(M18,[13]resumen!$A$5:$A$16,0),MATCH($E$14,[13]resumen!$B$4:$H$4,0))</f>
        <v>0</v>
      </c>
      <c r="N141" s="347">
        <f>INDEX([13]resumen!$M$24:$S$35,MATCH(N18,[13]resumen!$A$5:$A$16,0),MATCH($E$14,[13]resumen!$B$4:$H$4,0))</f>
        <v>0</v>
      </c>
      <c r="O141" s="347">
        <f>INDEX([13]resumen!$M$24:$S$35,MATCH(O18,[13]resumen!$A$5:$A$16,0),MATCH($E$14,[13]resumen!$B$4:$H$4,0))</f>
        <v>0</v>
      </c>
      <c r="P141" s="347">
        <f>INDEX([13]resumen!$M$24:$S$35,MATCH(P18,[13]resumen!$A$5:$A$16,0),MATCH($E$14,[13]resumen!$B$4:$H$4,0))</f>
        <v>0</v>
      </c>
      <c r="Q141" s="150"/>
      <c r="R141" s="348"/>
      <c r="S141" s="348"/>
      <c r="T141" s="350">
        <f>INDEX([13]resumen!$M$24:$S$35,MATCH(T18,[13]resumen!$A$5:$A$16,0),MATCH($T$14,[13]resumen!$B$4:$H$4,0))</f>
        <v>25658.244427962571</v>
      </c>
      <c r="U141" s="350">
        <f>INDEX([13]resumen!$M$24:$S$35,MATCH(U18,[13]resumen!$A$5:$A$16,0),MATCH($T$14,[13]resumen!$B$4:$H$4,0))</f>
        <v>56034.500031780401</v>
      </c>
      <c r="V141" s="350">
        <f>INDEX([13]resumen!$M$24:$S$35,MATCH(V18,[13]resumen!$A$5:$A$16,0),MATCH($T$14,[13]resumen!$B$4:$H$4,0))</f>
        <v>61647.751930332524</v>
      </c>
      <c r="W141" s="350">
        <f>INDEX([13]resumen!$M$24:$S$35,MATCH(W18,[13]resumen!$A$5:$A$16,0),MATCH($T$14,[13]resumen!$B$4:$H$4,0))</f>
        <v>17290.272374600245</v>
      </c>
      <c r="X141" s="350">
        <f>INDEX([13]resumen!$M$24:$S$35,MATCH(X18,[13]resumen!$A$5:$A$16,0),MATCH($T$14,[13]resumen!$B$4:$H$4,0))</f>
        <v>0</v>
      </c>
      <c r="Y141" s="350">
        <f>INDEX([13]resumen!$M$24:$S$35,MATCH(Y18,[13]resumen!$A$5:$A$16,0),MATCH($T$14,[13]resumen!$B$4:$H$4,0))</f>
        <v>0</v>
      </c>
      <c r="Z141" s="350">
        <f>INDEX([13]resumen!$M$24:$S$35,MATCH(Z18,[13]resumen!$A$5:$A$16,0),MATCH($T$14,[13]resumen!$B$4:$H$4,0))</f>
        <v>0</v>
      </c>
      <c r="AA141" s="350">
        <f>INDEX([13]resumen!$M$24:$S$35,MATCH(AA18,[13]resumen!$A$5:$A$16,0),MATCH($T$14,[13]resumen!$B$4:$H$4,0))</f>
        <v>0</v>
      </c>
      <c r="AB141" s="350">
        <f>INDEX([13]resumen!$M$24:$S$35,MATCH(AB18,[13]resumen!$A$5:$A$16,0),MATCH($T$14,[13]resumen!$B$4:$H$4,0))</f>
        <v>0</v>
      </c>
      <c r="AC141" s="350">
        <f>INDEX([13]resumen!$M$24:$S$35,MATCH(AC18,[13]resumen!$A$5:$A$16,0),MATCH($T$14,[13]resumen!$B$4:$H$4,0))</f>
        <v>0</v>
      </c>
      <c r="AD141" s="350">
        <f>INDEX([13]resumen!$M$24:$S$35,MATCH(AD18,[13]resumen!$A$5:$A$16,0),MATCH($T$14,[13]resumen!$B$4:$H$4,0))</f>
        <v>0</v>
      </c>
      <c r="AE141" s="350">
        <f>INDEX([13]resumen!$M$24:$S$35,MATCH(AE18,[13]resumen!$A$5:$A$16,0),MATCH($T$14,[13]resumen!$B$4:$H$4,0))</f>
        <v>0</v>
      </c>
      <c r="AF141" s="115"/>
      <c r="AG141" s="348"/>
      <c r="AH141" s="348"/>
      <c r="AI141" s="351">
        <f t="shared" si="98"/>
        <v>13.693036281294614</v>
      </c>
      <c r="AJ141" s="351">
        <f t="shared" si="99"/>
        <v>7.4899290845586108</v>
      </c>
      <c r="AK141" s="352">
        <f t="shared" si="100"/>
        <v>-7.532995454728475</v>
      </c>
      <c r="AL141" s="352">
        <f t="shared" si="100"/>
        <v>-30.95490625908376</v>
      </c>
      <c r="AM141" s="352">
        <f t="shared" si="100"/>
        <v>-100</v>
      </c>
      <c r="AN141" s="352" t="str">
        <f t="shared" si="100"/>
        <v>ND</v>
      </c>
      <c r="AO141" s="352" t="str">
        <f t="shared" si="100"/>
        <v>ND</v>
      </c>
      <c r="AP141" s="352" t="str">
        <f t="shared" si="100"/>
        <v>ND</v>
      </c>
      <c r="AQ141" s="351" t="str">
        <f t="shared" si="101"/>
        <v>NA</v>
      </c>
      <c r="AR141" s="351" t="str">
        <f t="shared" si="101"/>
        <v>NA</v>
      </c>
      <c r="AS141" s="351" t="str">
        <f t="shared" si="101"/>
        <v>NA</v>
      </c>
      <c r="AT141" s="351" t="str">
        <f t="shared" si="101"/>
        <v>NA</v>
      </c>
      <c r="AU141" s="163"/>
      <c r="AV141" s="201">
        <f t="shared" si="102"/>
        <v>170494</v>
      </c>
      <c r="AW141" s="201">
        <f t="shared" si="103"/>
        <v>160630.76876467571</v>
      </c>
      <c r="AX141" s="352">
        <f t="shared" si="104"/>
        <v>-5.7850899359064183</v>
      </c>
      <c r="AZ141" s="173"/>
    </row>
    <row r="142" spans="3:52" ht="12" customHeight="1">
      <c r="C142" s="361" t="s">
        <v>63</v>
      </c>
      <c r="D142" s="372" t="s">
        <v>18</v>
      </c>
      <c r="E142" s="347">
        <f>INDEX([13]resumen!$Y$24:$AE$35,MATCH(E18,[13]resumen!$A$5:$A$16,0),MATCH($E$14,[13]resumen!$B$4:$H$4,0))</f>
        <v>657.27891156462579</v>
      </c>
      <c r="F142" s="347">
        <f>INDEX([13]resumen!$Y$24:$AE$35,MATCH(F18,[13]resumen!$A$5:$A$16,0),MATCH($E$14,[13]resumen!$B$4:$H$4,0))</f>
        <v>5419.8639455782313</v>
      </c>
      <c r="G142" s="347">
        <f>INDEX([13]resumen!$Y$24:$AE$35,MATCH(G18,[13]resumen!$A$5:$A$16,0),MATCH($E$14,[13]resumen!$B$4:$H$4,0))</f>
        <v>10387.392290249432</v>
      </c>
      <c r="H142" s="347">
        <f>INDEX([13]resumen!$Y$24:$AE$35,MATCH(H18,[13]resumen!$A$5:$A$16,0),MATCH($E$14,[13]resumen!$B$4:$H$4,0))</f>
        <v>5895.0566893424038</v>
      </c>
      <c r="I142" s="347">
        <f>INDEX([13]resumen!$Y$24:$AE$35,MATCH(I18,[13]resumen!$A$5:$A$16,0),MATCH($E$14,[13]resumen!$B$4:$H$4,0))</f>
        <v>765.21541950113374</v>
      </c>
      <c r="J142" s="347">
        <f>INDEX([13]resumen!$Y$24:$AE$35,MATCH(J18,[13]resumen!$A$5:$A$16,0),MATCH($E$14,[13]resumen!$B$4:$H$4,0))</f>
        <v>115.91836734693877</v>
      </c>
      <c r="K142" s="347">
        <f>INDEX([13]resumen!$Y$24:$AE$35,MATCH(K18,[13]resumen!$A$5:$A$16,0),MATCH($E$14,[13]resumen!$B$4:$H$4,0))</f>
        <v>0</v>
      </c>
      <c r="L142" s="347">
        <f>INDEX([13]resumen!$Y$24:$AE$35,MATCH(L18,[13]resumen!$A$5:$A$16,0),MATCH($E$14,[13]resumen!$B$4:$H$4,0))</f>
        <v>0</v>
      </c>
      <c r="M142" s="347">
        <f>INDEX([13]resumen!$Y$24:$AE$35,MATCH(M18,[13]resumen!$A$5:$A$16,0),MATCH($E$14,[13]resumen!$B$4:$H$4,0))</f>
        <v>0</v>
      </c>
      <c r="N142" s="347">
        <f>INDEX([13]resumen!$Y$24:$AE$35,MATCH(N18,[13]resumen!$A$5:$A$16,0),MATCH($E$14,[13]resumen!$B$4:$H$4,0))</f>
        <v>0</v>
      </c>
      <c r="O142" s="347">
        <f>INDEX([13]resumen!$Y$24:$AE$35,MATCH(O18,[13]resumen!$A$5:$A$16,0),MATCH($E$14,[13]resumen!$B$4:$H$4,0))</f>
        <v>26.077097505668934</v>
      </c>
      <c r="P142" s="347">
        <f>INDEX([13]resumen!$Y$24:$AE$35,MATCH(P18,[13]resumen!$A$5:$A$16,0),MATCH($E$14,[13]resumen!$B$4:$H$4,0))</f>
        <v>27.66439909297052</v>
      </c>
      <c r="Q142" s="150"/>
      <c r="R142" s="348"/>
      <c r="S142" s="348"/>
      <c r="T142" s="350">
        <f>INDEX([13]resumen!$Y$24:$AE$35,MATCH(T18,[13]resumen!$A$5:$A$16,0),MATCH($T$14,[13]resumen!$B$4:$H$4,0))</f>
        <v>320.58956916099771</v>
      </c>
      <c r="U142" s="350">
        <f>INDEX([13]resumen!$Y$24:$AE$35,MATCH(U18,[13]resumen!$A$5:$A$16,0),MATCH($T$14,[13]resumen!$B$4:$H$4,0))</f>
        <v>3116.8253968253966</v>
      </c>
      <c r="V142" s="350">
        <f>INDEX([13]resumen!$Y$24:$AE$35,MATCH(V18,[13]resumen!$A$5:$A$16,0),MATCH($T$14,[13]resumen!$B$4:$H$4,0))</f>
        <v>8411.1564625850333</v>
      </c>
      <c r="W142" s="350">
        <f>INDEX([13]resumen!$Y$24:$AE$35,MATCH(W18,[13]resumen!$A$5:$A$16,0),MATCH($T$14,[13]resumen!$B$4:$H$4,0))</f>
        <v>6671.8820861678005</v>
      </c>
      <c r="X142" s="350">
        <f>INDEX([13]resumen!$Y$24:$AE$35,MATCH(X18,[13]resumen!$A$5:$A$16,0),MATCH($T$14,[13]resumen!$B$4:$H$4,0))</f>
        <v>69.750566893424036</v>
      </c>
      <c r="Y142" s="350">
        <f>INDEX([13]resumen!$Y$24:$AE$35,MATCH(Y18,[13]resumen!$A$5:$A$16,0),MATCH($T$14,[13]resumen!$B$4:$H$4,0))</f>
        <v>46.621315192743765</v>
      </c>
      <c r="Z142" s="350">
        <f>INDEX([13]resumen!$Y$24:$AE$35,MATCH(Z18,[13]resumen!$A$5:$A$16,0),MATCH($T$14,[13]resumen!$B$4:$H$4,0))</f>
        <v>0</v>
      </c>
      <c r="AA142" s="350">
        <f>INDEX([13]resumen!$Y$24:$AE$35,MATCH(AA18,[13]resumen!$A$5:$A$16,0),MATCH($T$14,[13]resumen!$B$4:$H$4,0))</f>
        <v>0</v>
      </c>
      <c r="AB142" s="350">
        <f>INDEX([13]resumen!$Y$24:$AE$35,MATCH(AB18,[13]resumen!$A$5:$A$16,0),MATCH($T$14,[13]resumen!$B$4:$H$4,0))</f>
        <v>0</v>
      </c>
      <c r="AC142" s="350">
        <f>INDEX([13]resumen!$Y$24:$AE$35,MATCH(AC18,[13]resumen!$A$5:$A$16,0),MATCH($T$14,[13]resumen!$B$4:$H$4,0))</f>
        <v>0</v>
      </c>
      <c r="AD142" s="350">
        <f>INDEX([13]resumen!$Y$24:$AE$35,MATCH(AD18,[13]resumen!$A$5:$A$16,0),MATCH($T$14,[13]resumen!$B$4:$H$4,0))</f>
        <v>0</v>
      </c>
      <c r="AE142" s="350">
        <f>INDEX([13]resumen!$Y$24:$AE$35,MATCH(AE18,[13]resumen!$A$5:$A$16,0),MATCH($T$14,[13]resumen!$B$4:$H$4,0))</f>
        <v>0</v>
      </c>
      <c r="AF142" s="115"/>
      <c r="AG142" s="348"/>
      <c r="AH142" s="348"/>
      <c r="AI142" s="351">
        <f t="shared" si="98"/>
        <v>-51.224729179603948</v>
      </c>
      <c r="AJ142" s="351">
        <f t="shared" si="99"/>
        <v>-42.492552799812565</v>
      </c>
      <c r="AK142" s="352">
        <f t="shared" si="100"/>
        <v>-19.025331598571437</v>
      </c>
      <c r="AL142" s="352">
        <f t="shared" si="100"/>
        <v>13.177572969396699</v>
      </c>
      <c r="AM142" s="352">
        <f t="shared" si="100"/>
        <v>-90.884845611331713</v>
      </c>
      <c r="AN142" s="352">
        <f t="shared" si="100"/>
        <v>-59.780907668231606</v>
      </c>
      <c r="AO142" s="352" t="str">
        <f t="shared" si="100"/>
        <v>ND</v>
      </c>
      <c r="AP142" s="352" t="str">
        <f t="shared" si="100"/>
        <v>ND</v>
      </c>
      <c r="AQ142" s="351" t="str">
        <f t="shared" si="101"/>
        <v>NA</v>
      </c>
      <c r="AR142" s="351" t="str">
        <f t="shared" si="101"/>
        <v>NA</v>
      </c>
      <c r="AS142" s="351">
        <f t="shared" si="101"/>
        <v>-100</v>
      </c>
      <c r="AT142" s="351">
        <f t="shared" si="101"/>
        <v>-100</v>
      </c>
      <c r="AU142" s="163"/>
      <c r="AV142" s="201">
        <f t="shared" si="102"/>
        <v>23240.725623582766</v>
      </c>
      <c r="AW142" s="201">
        <f t="shared" si="103"/>
        <v>18636.825396825396</v>
      </c>
      <c r="AX142" s="352">
        <f t="shared" si="104"/>
        <v>-19.809623422797586</v>
      </c>
    </row>
    <row r="143" spans="3:52" s="172" customFormat="1" ht="14.25" customHeight="1">
      <c r="C143" s="140"/>
      <c r="D143" s="140"/>
      <c r="E143" s="140"/>
      <c r="F143" s="166"/>
      <c r="G143" s="166"/>
      <c r="H143" s="166"/>
      <c r="I143" s="167"/>
      <c r="J143" s="167"/>
      <c r="K143" s="167"/>
      <c r="L143" s="167"/>
      <c r="M143" s="167"/>
      <c r="N143" s="167"/>
      <c r="O143" s="167"/>
      <c r="P143" s="168"/>
      <c r="Q143" s="150"/>
      <c r="R143" s="168"/>
      <c r="S143" s="168"/>
      <c r="T143" s="190"/>
      <c r="U143" s="190"/>
      <c r="V143" s="190"/>
      <c r="W143" s="190"/>
      <c r="X143" s="246"/>
      <c r="Y143" s="168"/>
      <c r="Z143" s="168"/>
      <c r="AA143" s="168"/>
      <c r="AB143" s="168"/>
      <c r="AC143" s="168"/>
      <c r="AD143" s="168"/>
      <c r="AE143" s="168"/>
      <c r="AF143" s="115"/>
      <c r="AG143" s="169"/>
      <c r="AH143" s="169"/>
      <c r="AI143" s="179"/>
      <c r="AJ143" s="179"/>
      <c r="AK143" s="179"/>
      <c r="AL143" s="179"/>
      <c r="AM143" s="179"/>
      <c r="AN143" s="179"/>
      <c r="AO143" s="179"/>
      <c r="AP143" s="179"/>
      <c r="AQ143" s="179"/>
      <c r="AR143" s="179"/>
      <c r="AS143" s="179"/>
      <c r="AT143" s="179"/>
      <c r="AU143" s="149"/>
      <c r="AV143" s="179"/>
      <c r="AW143" s="179"/>
      <c r="AX143" s="171"/>
      <c r="AZ143" s="173"/>
    </row>
    <row r="144" spans="3:52" s="172" customFormat="1" ht="15.75" customHeight="1">
      <c r="C144" s="31" t="s">
        <v>139</v>
      </c>
      <c r="D144" s="174"/>
      <c r="E144" s="174"/>
      <c r="F144" s="174"/>
      <c r="G144" s="174"/>
      <c r="H144" s="174"/>
      <c r="I144" s="175"/>
      <c r="J144" s="175"/>
      <c r="K144" s="175"/>
      <c r="L144" s="175"/>
      <c r="M144" s="175"/>
      <c r="N144" s="175"/>
      <c r="O144" s="176"/>
      <c r="P144" s="176"/>
      <c r="Q144" s="150"/>
      <c r="R144" s="176"/>
      <c r="S144" s="176"/>
      <c r="T144" s="243"/>
      <c r="U144" s="243"/>
      <c r="V144" s="243"/>
      <c r="W144" s="243"/>
      <c r="X144" s="177"/>
      <c r="Y144" s="176"/>
      <c r="Z144" s="176"/>
      <c r="AA144" s="176"/>
      <c r="AB144" s="176"/>
      <c r="AC144" s="176"/>
      <c r="AD144" s="176"/>
      <c r="AE144" s="176"/>
      <c r="AF144" s="115"/>
      <c r="AG144" s="176"/>
      <c r="AH144" s="176"/>
      <c r="AI144" s="178"/>
      <c r="AJ144" s="178"/>
      <c r="AK144" s="178"/>
      <c r="AL144" s="178"/>
      <c r="AM144" s="178"/>
      <c r="AN144" s="178"/>
      <c r="AO144" s="178"/>
      <c r="AP144" s="178"/>
      <c r="AQ144" s="181"/>
      <c r="AR144" s="181"/>
      <c r="AS144" s="181"/>
      <c r="AT144" s="181"/>
      <c r="AU144" s="163"/>
      <c r="AV144" s="438" t="str">
        <f>AV136</f>
        <v>Acumulado Agosto</v>
      </c>
      <c r="AW144" s="439"/>
      <c r="AX144" s="292" t="s">
        <v>0</v>
      </c>
      <c r="AZ144" s="173"/>
    </row>
    <row r="145" spans="3:52" ht="12" customHeight="1">
      <c r="C145" s="320" t="s">
        <v>64</v>
      </c>
      <c r="D145" s="370" t="s">
        <v>138</v>
      </c>
      <c r="E145" s="314">
        <f>INDEX([13]resumen!$AU$24:$BA$35,MATCH(E18,[13]resumen!$A$5:$A$16,0),MATCH($E$14,[13]resumen!$B$4:$H$4,0))</f>
        <v>24486.412</v>
      </c>
      <c r="F145" s="314">
        <f>INDEX([13]resumen!$AU$24:$BA$35,MATCH(F18,[13]resumen!$A$5:$A$16,0),MATCH($E$14,[13]resumen!$B$4:$H$4,0))</f>
        <v>21090.954000000002</v>
      </c>
      <c r="G145" s="314">
        <f>INDEX([13]resumen!$AU$24:$BA$35,MATCH(G18,[13]resumen!$A$5:$A$16,0),MATCH($E$14,[13]resumen!$B$4:$H$4,0))</f>
        <v>25631.907999999999</v>
      </c>
      <c r="H145" s="314">
        <f>INDEX([13]resumen!$AU$24:$BA$35,MATCH(H18,[13]resumen!$A$5:$A$16,0),MATCH($E$14,[13]resumen!$B$4:$H$4,0))</f>
        <v>18988.886999999999</v>
      </c>
      <c r="I145" s="314">
        <f>INDEX([13]resumen!$AU$24:$BA$35,MATCH(I18,[13]resumen!$A$5:$A$16,0),MATCH($E$14,[13]resumen!$B$4:$H$4,0))</f>
        <v>22901.072</v>
      </c>
      <c r="J145" s="314">
        <f>INDEX([13]resumen!$AU$24:$BA$35,MATCH(J18,[13]resumen!$A$5:$A$16,0),MATCH($E$14,[13]resumen!$B$4:$H$4,0))</f>
        <v>20112.330999999998</v>
      </c>
      <c r="K145" s="314">
        <f>INDEX([13]resumen!$AU$24:$BA$35,MATCH(K18,[13]resumen!$A$5:$A$16,0),MATCH($E$14,[13]resumen!$B$4:$H$4,0))</f>
        <v>14068.85</v>
      </c>
      <c r="L145" s="314">
        <f>INDEX([13]resumen!$AU$24:$BA$35,MATCH(L18,[13]resumen!$A$5:$A$16,0),MATCH($E$14,[13]resumen!$B$4:$H$4,0))</f>
        <v>20083.028999999999</v>
      </c>
      <c r="M145" s="314">
        <f>INDEX([13]resumen!$AU$24:$BA$35,MATCH(M18,[13]resumen!$A$5:$A$16,0),MATCH($E$14,[13]resumen!$B$4:$H$4,0))</f>
        <v>25974.16</v>
      </c>
      <c r="N145" s="314">
        <f>INDEX([13]resumen!$AU$24:$BA$35,MATCH(N18,[13]resumen!$A$5:$A$16,0),MATCH($E$14,[13]resumen!$B$4:$H$4,0))</f>
        <v>24483.608</v>
      </c>
      <c r="O145" s="314">
        <f>INDEX([13]resumen!$AU$24:$BA$35,MATCH(O18,[13]resumen!$A$5:$A$16,0),MATCH($E$14,[13]resumen!$B$4:$H$4,0))</f>
        <v>24378.474999999999</v>
      </c>
      <c r="P145" s="314">
        <f>INDEX([13]resumen!$AU$24:$BA$35,MATCH(P18,[13]resumen!$A$5:$A$16,0),MATCH($E$14,[13]resumen!$B$4:$H$4,0))</f>
        <v>25386.505000000001</v>
      </c>
      <c r="Q145" s="150"/>
      <c r="R145" s="296"/>
      <c r="S145" s="296"/>
      <c r="T145" s="295">
        <f>INDEX([13]resumen!$AU$24:$BA$35,MATCH(T18,[13]resumen!$A$5:$A$16,0),MATCH($T$14,[13]resumen!$B$4:$H$4,0))</f>
        <v>24999.984</v>
      </c>
      <c r="U145" s="295">
        <f>INDEX([13]resumen!$AU$24:$BA$35,MATCH(U18,[13]resumen!$A$5:$A$16,0),MATCH($T$14,[13]resumen!$B$4:$H$4,0))</f>
        <v>23252.09</v>
      </c>
      <c r="V145" s="295">
        <f>INDEX([13]resumen!$AU$24:$BA$35,MATCH(V18,[13]resumen!$A$5:$A$16,0),MATCH($T$14,[13]resumen!$B$4:$H$4,0))</f>
        <v>24770.213</v>
      </c>
      <c r="W145" s="295">
        <f>INDEX([13]resumen!$AU$24:$BA$35,MATCH(W18,[13]resumen!$A$5:$A$16,0),MATCH($T$14,[13]resumen!$B$4:$H$4,0))</f>
        <v>24081.574000000001</v>
      </c>
      <c r="X145" s="295">
        <f>INDEX([13]resumen!$AU$24:$BA$35,MATCH(X18,[13]resumen!$A$5:$A$16,0),MATCH($T$14,[13]resumen!$B$4:$H$4,0))</f>
        <v>27231.205000000002</v>
      </c>
      <c r="Y145" s="295">
        <f>INDEX([13]resumen!$AU$24:$BA$35,MATCH(Y18,[13]resumen!$A$5:$A$16,0),MATCH($T$14,[13]resumen!$B$4:$H$4,0))</f>
        <v>26147.254000000001</v>
      </c>
      <c r="Z145" s="295">
        <f>INDEX([13]resumen!$AU$24:$BA$35,MATCH(Z18,[13]resumen!$A$5:$A$16,0),MATCH($T$14,[13]resumen!$B$4:$H$4,0))</f>
        <v>24277.018</v>
      </c>
      <c r="AA145" s="295">
        <f>INDEX([13]resumen!$AU$24:$BA$35,MATCH(AA18,[13]resumen!$A$5:$A$16,0),MATCH($T$14,[13]resumen!$B$4:$H$4,0))</f>
        <v>22182.146000000001</v>
      </c>
      <c r="AB145" s="295">
        <f>INDEX([13]resumen!$AU$24:$BA$35,MATCH(AB18,[13]resumen!$A$5:$A$16,0),MATCH($T$14,[13]resumen!$B$4:$H$4,0))</f>
        <v>22815.309000000001</v>
      </c>
      <c r="AC145" s="295">
        <f>INDEX([13]resumen!$AU$24:$BA$35,MATCH(AC18,[13]resumen!$A$5:$A$16,0),MATCH($T$14,[13]resumen!$B$4:$H$4,0))</f>
        <v>0</v>
      </c>
      <c r="AD145" s="295">
        <f>INDEX([13]resumen!$AU$24:$BA$35,MATCH(AD18,[13]resumen!$A$5:$A$16,0),MATCH($T$14,[13]resumen!$B$4:$H$4,0))</f>
        <v>0</v>
      </c>
      <c r="AE145" s="295">
        <f>INDEX([13]resumen!$AU$24:$BA$35,MATCH(AE18,[13]resumen!$A$5:$A$16,0),MATCH($T$14,[13]resumen!$B$4:$H$4,0))</f>
        <v>0</v>
      </c>
      <c r="AF145" s="115"/>
      <c r="AG145" s="296"/>
      <c r="AH145" s="296"/>
      <c r="AI145" s="297">
        <f t="shared" ref="AI145:AP150" si="105">IFERROR(((T145/E145)-1)*100,"ND")</f>
        <v>2.0973754750185591</v>
      </c>
      <c r="AJ145" s="297">
        <f t="shared" si="105"/>
        <v>10.246743698744009</v>
      </c>
      <c r="AK145" s="297">
        <f t="shared" si="105"/>
        <v>-3.3618059178427084</v>
      </c>
      <c r="AL145" s="297">
        <f t="shared" si="105"/>
        <v>26.8193022582103</v>
      </c>
      <c r="AM145" s="297">
        <f t="shared" si="105"/>
        <v>18.907992604014346</v>
      </c>
      <c r="AN145" s="297">
        <f t="shared" si="105"/>
        <v>30.006084327072791</v>
      </c>
      <c r="AO145" s="297">
        <f t="shared" si="105"/>
        <v>72.5586526261919</v>
      </c>
      <c r="AP145" s="297">
        <f t="shared" si="105"/>
        <v>10.452193242363993</v>
      </c>
      <c r="AQ145" s="309">
        <f t="shared" ref="AQ145:AT150" si="106">IFERROR(((AB145/M145)-1)*100,"NA")</f>
        <v>-12.161513596589835</v>
      </c>
      <c r="AR145" s="309">
        <f t="shared" si="106"/>
        <v>-100</v>
      </c>
      <c r="AS145" s="309">
        <f t="shared" si="106"/>
        <v>-100</v>
      </c>
      <c r="AT145" s="309">
        <f t="shared" si="106"/>
        <v>-100</v>
      </c>
      <c r="AU145" s="163"/>
      <c r="AV145" s="201">
        <f t="shared" ref="AV145:AV150" si="107">SUM(E145:L145)</f>
        <v>167363.44300000003</v>
      </c>
      <c r="AW145" s="201">
        <f t="shared" ref="AW145:AW150" si="108">SUM(T145:AA145)</f>
        <v>196941.48400000003</v>
      </c>
      <c r="AX145" s="297">
        <f t="shared" ref="AX145:AX150" si="109">IFERROR(((AW145/AV145)-1)*100,"ND")</f>
        <v>17.672940081664066</v>
      </c>
    </row>
    <row r="146" spans="3:52" ht="12" customHeight="1">
      <c r="C146" s="330" t="s">
        <v>65</v>
      </c>
      <c r="D146" s="369" t="s">
        <v>138</v>
      </c>
      <c r="E146" s="277">
        <f>INDEX([13]resumen!$BF$24:$BL$35,MATCH(E18,[13]resumen!$A$5:$A$16,0),MATCH($E$14,[13]resumen!$B$4:$H$4,0))</f>
        <v>470.98700000000002</v>
      </c>
      <c r="F146" s="277">
        <f>INDEX([13]resumen!$BF$24:$BL$35,MATCH(F18,[13]resumen!$A$5:$A$16,0),MATCH($E$14,[13]resumen!$B$4:$H$4,0))</f>
        <v>432.79500000000002</v>
      </c>
      <c r="G146" s="277">
        <f>INDEX([13]resumen!$BF$24:$BL$35,MATCH(G18,[13]resumen!$A$5:$A$16,0),MATCH($E$14,[13]resumen!$B$4:$H$4,0))</f>
        <v>503.94200000000001</v>
      </c>
      <c r="H146" s="277">
        <f>INDEX([13]resumen!$BF$24:$BL$35,MATCH(H18,[13]resumen!$A$5:$A$16,0),MATCH($E$14,[13]resumen!$B$4:$H$4,0))</f>
        <v>392.21800000000002</v>
      </c>
      <c r="I146" s="277">
        <f>INDEX([13]resumen!$BF$24:$BL$35,MATCH(I18,[13]resumen!$A$5:$A$16,0),MATCH($E$14,[13]resumen!$B$4:$H$4,0))</f>
        <v>252.732</v>
      </c>
      <c r="J146" s="277">
        <f>INDEX([13]resumen!$BF$24:$BL$35,MATCH(J18,[13]resumen!$A$5:$A$16,0),MATCH($E$14,[13]resumen!$B$4:$H$4,0))</f>
        <v>393.22500000000002</v>
      </c>
      <c r="K146" s="277">
        <f>INDEX([13]resumen!$BF$24:$BL$35,MATCH(K18,[13]resumen!$A$5:$A$16,0),MATCH($E$14,[13]resumen!$B$4:$H$4,0))</f>
        <v>383.62200000000001</v>
      </c>
      <c r="L146" s="277">
        <f>INDEX([13]resumen!$BF$24:$BL$35,MATCH(L18,[13]resumen!$A$5:$A$16,0),MATCH($E$14,[13]resumen!$B$4:$H$4,0))</f>
        <v>330.17899999999997</v>
      </c>
      <c r="M146" s="277">
        <f>INDEX([13]resumen!$BF$24:$BL$35,MATCH(M18,[13]resumen!$A$5:$A$16,0),MATCH($E$14,[13]resumen!$B$4:$H$4,0))</f>
        <v>265.79000000000002</v>
      </c>
      <c r="N146" s="277">
        <f>INDEX([13]resumen!$BF$24:$BL$35,MATCH(N18,[13]resumen!$A$5:$A$16,0),MATCH($E$14,[13]resumen!$B$4:$H$4,0))</f>
        <v>380.01900000000001</v>
      </c>
      <c r="O146" s="277">
        <f>INDEX([13]resumen!$BF$24:$BL$35,MATCH(O18,[13]resumen!$A$5:$A$16,0),MATCH($E$14,[13]resumen!$B$4:$H$4,0))</f>
        <v>448.17399999999998</v>
      </c>
      <c r="P146" s="277">
        <f>INDEX([13]resumen!$BF$24:$BL$35,MATCH(P18,[13]resumen!$A$5:$A$16,0),MATCH($E$14,[13]resumen!$B$4:$H$4,0))</f>
        <v>427.88200000000001</v>
      </c>
      <c r="Q146" s="150"/>
      <c r="R146" s="275"/>
      <c r="S146" s="275"/>
      <c r="T146" s="287">
        <f>INDEX([13]resumen!$BF$24:$BL$35,MATCH(T18,[13]resumen!$A$5:$A$16,0),MATCH($T$14,[13]resumen!$B$4:$H$4,0))</f>
        <v>442.2</v>
      </c>
      <c r="U146" s="287">
        <f>INDEX([13]resumen!$BF$24:$BL$35,MATCH(U18,[13]resumen!$A$5:$A$16,0),MATCH($T$14,[13]resumen!$B$4:$H$4,0))</f>
        <v>409.702</v>
      </c>
      <c r="V146" s="287">
        <f>INDEX([13]resumen!$BF$24:$BL$35,MATCH(V18,[13]resumen!$A$5:$A$16,0),MATCH($T$14,[13]resumen!$B$4:$H$4,0))</f>
        <v>507.05700000000002</v>
      </c>
      <c r="W146" s="287">
        <f>INDEX([13]resumen!$BF$24:$BL$35,MATCH(W18,[13]resumen!$A$5:$A$16,0),MATCH($T$14,[13]resumen!$B$4:$H$4,0))</f>
        <v>292.50299999999999</v>
      </c>
      <c r="X146" s="287">
        <f>INDEX([13]resumen!$BF$24:$BL$35,MATCH(X18,[13]resumen!$A$5:$A$16,0),MATCH($T$14,[13]resumen!$B$4:$H$4,0))</f>
        <v>321.50400000000002</v>
      </c>
      <c r="Y146" s="287">
        <f>INDEX([13]resumen!$BF$24:$BL$35,MATCH(Y18,[13]resumen!$A$5:$A$16,0),MATCH($T$14,[13]resumen!$B$4:$H$4,0))</f>
        <v>451.779</v>
      </c>
      <c r="Z146" s="287">
        <f>INDEX([13]resumen!$BF$24:$BL$35,MATCH(Z18,[13]resumen!$A$5:$A$16,0),MATCH($T$14,[13]resumen!$B$4:$H$4,0))</f>
        <v>417.41</v>
      </c>
      <c r="AA146" s="287">
        <f>INDEX([13]resumen!$BF$24:$BL$35,MATCH(AA18,[13]resumen!$A$5:$A$16,0),MATCH($T$14,[13]resumen!$B$4:$H$4,0))</f>
        <v>339.72199999999998</v>
      </c>
      <c r="AB146" s="287">
        <f>INDEX([13]resumen!$BF$24:$BL$35,MATCH(AB18,[13]resumen!$A$5:$A$16,0),MATCH($T$14,[13]resumen!$B$4:$H$4,0))</f>
        <v>286.58100000000002</v>
      </c>
      <c r="AC146" s="287">
        <f>INDEX([13]resumen!$BF$24:$BL$35,MATCH(AC18,[13]resumen!$A$5:$A$16,0),MATCH($T$14,[13]resumen!$B$4:$H$4,0))</f>
        <v>0</v>
      </c>
      <c r="AD146" s="287">
        <f>INDEX([13]resumen!$BF$24:$BL$35,MATCH(AD18,[13]resumen!$A$5:$A$16,0),MATCH($T$14,[13]resumen!$B$4:$H$4,0))</f>
        <v>0</v>
      </c>
      <c r="AE146" s="287">
        <f>INDEX([13]resumen!$BF$24:$BL$35,MATCH(AE18,[13]resumen!$A$5:$A$16,0),MATCH($T$14,[13]resumen!$B$4:$H$4,0))</f>
        <v>0</v>
      </c>
      <c r="AF146" s="115"/>
      <c r="AG146" s="275"/>
      <c r="AH146" s="275"/>
      <c r="AI146" s="278">
        <f t="shared" si="105"/>
        <v>-6.1120582946026181</v>
      </c>
      <c r="AJ146" s="278">
        <f t="shared" si="105"/>
        <v>-5.3357825298351429</v>
      </c>
      <c r="AK146" s="278">
        <f t="shared" si="105"/>
        <v>0.61812668918248548</v>
      </c>
      <c r="AL146" s="278">
        <f t="shared" si="105"/>
        <v>-25.423361497942476</v>
      </c>
      <c r="AM146" s="278">
        <f t="shared" si="105"/>
        <v>27.211433455201561</v>
      </c>
      <c r="AN146" s="278">
        <f t="shared" si="105"/>
        <v>14.89071142475682</v>
      </c>
      <c r="AO146" s="278">
        <f t="shared" si="105"/>
        <v>8.807628342482964</v>
      </c>
      <c r="AP146" s="278">
        <f t="shared" si="105"/>
        <v>2.8902504399128892</v>
      </c>
      <c r="AQ146" s="279">
        <f t="shared" si="106"/>
        <v>7.8223409458595183</v>
      </c>
      <c r="AR146" s="279">
        <f t="shared" si="106"/>
        <v>-100</v>
      </c>
      <c r="AS146" s="279">
        <f t="shared" si="106"/>
        <v>-100</v>
      </c>
      <c r="AT146" s="279">
        <f t="shared" si="106"/>
        <v>-100</v>
      </c>
      <c r="AU146" s="163"/>
      <c r="AV146" s="201">
        <f t="shared" si="107"/>
        <v>3159.7000000000003</v>
      </c>
      <c r="AW146" s="201">
        <f t="shared" si="108"/>
        <v>3181.8769999999995</v>
      </c>
      <c r="AX146" s="278">
        <f t="shared" si="109"/>
        <v>0.70187043073706157</v>
      </c>
    </row>
    <row r="147" spans="3:52" ht="12" customHeight="1">
      <c r="C147" s="330" t="s">
        <v>66</v>
      </c>
      <c r="D147" s="369" t="s">
        <v>138</v>
      </c>
      <c r="E147" s="277">
        <f>INDEX([13]resumen!$B$43:$H$54,MATCH(E18,[13]resumen!$A$5:$A$16,0),MATCH($E$14,[13]resumen!$B$4:$H$4,0))</f>
        <v>693.30100000000004</v>
      </c>
      <c r="F147" s="277">
        <f>INDEX([13]resumen!$B$43:$H$54,MATCH(F18,[13]resumen!$A$5:$A$16,0),MATCH($E$14,[13]resumen!$B$4:$H$4,0))</f>
        <v>449.59</v>
      </c>
      <c r="G147" s="277">
        <f>INDEX([13]resumen!$B$43:$H$54,MATCH(G18,[13]resumen!$A$5:$A$16,0),MATCH($E$14,[13]resumen!$B$4:$H$4,0))</f>
        <v>468.06299999999999</v>
      </c>
      <c r="H147" s="277">
        <f>INDEX([13]resumen!$B$43:$H$54,MATCH(H18,[13]resumen!$A$5:$A$16,0),MATCH($E$14,[13]resumen!$B$4:$H$4,0))</f>
        <v>389.72699999999998</v>
      </c>
      <c r="I147" s="277">
        <f>INDEX([13]resumen!$B$43:$H$54,MATCH(I18,[13]resumen!$A$5:$A$16,0),MATCH($E$14,[13]resumen!$B$4:$H$4,0))</f>
        <v>364.01799999999997</v>
      </c>
      <c r="J147" s="277">
        <f>INDEX([13]resumen!$B$43:$H$54,MATCH(J18,[13]resumen!$A$5:$A$16,0),MATCH($E$14,[13]resumen!$B$4:$H$4,0))</f>
        <v>532.94500000000005</v>
      </c>
      <c r="K147" s="277">
        <f>INDEX([13]resumen!$B$43:$H$54,MATCH(K18,[13]resumen!$A$5:$A$16,0),MATCH($E$14,[13]resumen!$B$4:$H$4,0))</f>
        <v>395.46</v>
      </c>
      <c r="L147" s="277">
        <f>INDEX([13]resumen!$B$43:$H$54,MATCH(L18,[13]resumen!$A$5:$A$16,0),MATCH($E$14,[13]resumen!$B$4:$H$4,0))</f>
        <v>646.66700000000003</v>
      </c>
      <c r="M147" s="277">
        <f>INDEX([13]resumen!$B$43:$H$54,MATCH(M18,[13]resumen!$A$5:$A$16,0),MATCH($E$14,[13]resumen!$B$4:$H$4,0))</f>
        <v>861.74</v>
      </c>
      <c r="N147" s="277">
        <f>INDEX([13]resumen!$B$43:$H$54,MATCH(N18,[13]resumen!$A$5:$A$16,0),MATCH($E$14,[13]resumen!$B$4:$H$4,0))</f>
        <v>627.66499999999996</v>
      </c>
      <c r="O147" s="277">
        <f>INDEX([13]resumen!$B$43:$H$54,MATCH(O18,[13]resumen!$A$5:$A$16,0),MATCH($E$14,[13]resumen!$B$4:$H$4,0))</f>
        <v>415.40699999999998</v>
      </c>
      <c r="P147" s="277">
        <f>INDEX([13]resumen!$B$43:$H$54,MATCH(P18,[13]resumen!$A$5:$A$16,0),MATCH($E$14,[13]resumen!$B$4:$H$4,0))</f>
        <v>411.017</v>
      </c>
      <c r="Q147" s="150"/>
      <c r="R147" s="275"/>
      <c r="S147" s="275"/>
      <c r="T147" s="287">
        <f>INDEX([13]resumen!$B$43:$H$54,MATCH(T18,[13]resumen!$A$5:$A$16,0),MATCH($T$14,[13]resumen!$B$4:$H$4,0))</f>
        <v>366.2</v>
      </c>
      <c r="U147" s="287">
        <f>INDEX([13]resumen!$B$43:$H$54,MATCH(U18,[13]resumen!$A$5:$A$16,0),MATCH($T$14,[13]resumen!$B$4:$H$4,0))</f>
        <v>211.745</v>
      </c>
      <c r="V147" s="287">
        <f>INDEX([13]resumen!$B$43:$H$54,MATCH(V18,[13]resumen!$A$5:$A$16,0),MATCH($T$14,[13]resumen!$B$4:$H$4,0))</f>
        <v>392.98099999999999</v>
      </c>
      <c r="W147" s="287">
        <f>INDEX([13]resumen!$B$43:$H$54,MATCH(W18,[13]resumen!$A$5:$A$16,0),MATCH($T$14,[13]resumen!$B$4:$H$4,0))</f>
        <v>466.47899999999998</v>
      </c>
      <c r="X147" s="287">
        <f>INDEX([13]resumen!$B$43:$H$54,MATCH(X18,[13]resumen!$A$5:$A$16,0),MATCH($T$14,[13]resumen!$B$4:$H$4,0))</f>
        <v>666.63199999999995</v>
      </c>
      <c r="Y147" s="287">
        <f>INDEX([13]resumen!$B$43:$H$54,MATCH(Y18,[13]resumen!$A$5:$A$16,0),MATCH($T$14,[13]resumen!$B$4:$H$4,0))</f>
        <v>542.96699999999998</v>
      </c>
      <c r="Z147" s="287">
        <f>INDEX([13]resumen!$B$43:$H$54,MATCH(Z18,[13]resumen!$A$5:$A$16,0),MATCH($T$14,[13]resumen!$B$4:$H$4,0))</f>
        <v>644.76599999999996</v>
      </c>
      <c r="AA147" s="287">
        <f>INDEX([13]resumen!$B$43:$H$54,MATCH(AA18,[13]resumen!$A$5:$A$16,0),MATCH($T$14,[13]resumen!$B$4:$H$4,0))</f>
        <v>790.51599999999996</v>
      </c>
      <c r="AB147" s="287">
        <f>INDEX([13]resumen!$B$43:$H$54,MATCH(AB18,[13]resumen!$A$5:$A$16,0),MATCH($T$14,[13]resumen!$B$4:$H$4,0))</f>
        <v>549.10400000000004</v>
      </c>
      <c r="AC147" s="287">
        <f>INDEX([13]resumen!$B$43:$H$54,MATCH(AC18,[13]resumen!$A$5:$A$16,0),MATCH($T$14,[13]resumen!$B$4:$H$4,0))</f>
        <v>0</v>
      </c>
      <c r="AD147" s="287">
        <f>INDEX([13]resumen!$B$43:$H$54,MATCH(AD18,[13]resumen!$A$5:$A$16,0),MATCH($T$14,[13]resumen!$B$4:$H$4,0))</f>
        <v>0</v>
      </c>
      <c r="AE147" s="287">
        <f>INDEX([13]resumen!$B$43:$H$54,MATCH(AE18,[13]resumen!$A$5:$A$16,0),MATCH($T$14,[13]resumen!$B$4:$H$4,0))</f>
        <v>0</v>
      </c>
      <c r="AF147" s="115"/>
      <c r="AG147" s="275"/>
      <c r="AH147" s="275"/>
      <c r="AI147" s="278">
        <f t="shared" si="105"/>
        <v>-47.180229077990667</v>
      </c>
      <c r="AJ147" s="278">
        <f t="shared" si="105"/>
        <v>-52.902644631775608</v>
      </c>
      <c r="AK147" s="278">
        <f t="shared" si="105"/>
        <v>-16.041003027370248</v>
      </c>
      <c r="AL147" s="278">
        <f t="shared" si="105"/>
        <v>19.693785649954965</v>
      </c>
      <c r="AM147" s="278">
        <f t="shared" si="105"/>
        <v>83.131603382250319</v>
      </c>
      <c r="AN147" s="278">
        <f t="shared" si="105"/>
        <v>1.880494234864738</v>
      </c>
      <c r="AO147" s="278">
        <f t="shared" si="105"/>
        <v>63.042027006524037</v>
      </c>
      <c r="AP147" s="278">
        <f t="shared" si="105"/>
        <v>22.244679255319966</v>
      </c>
      <c r="AQ147" s="279">
        <f t="shared" si="106"/>
        <v>-36.279620303107663</v>
      </c>
      <c r="AR147" s="279">
        <f t="shared" si="106"/>
        <v>-100</v>
      </c>
      <c r="AS147" s="279">
        <f t="shared" si="106"/>
        <v>-100</v>
      </c>
      <c r="AT147" s="279">
        <f t="shared" si="106"/>
        <v>-100</v>
      </c>
      <c r="AU147" s="163"/>
      <c r="AV147" s="201">
        <f t="shared" si="107"/>
        <v>3939.7710000000002</v>
      </c>
      <c r="AW147" s="201">
        <f t="shared" si="108"/>
        <v>4082.2860000000001</v>
      </c>
      <c r="AX147" s="278">
        <f t="shared" si="109"/>
        <v>3.6173422262359978</v>
      </c>
    </row>
    <row r="148" spans="3:52" ht="12" customHeight="1">
      <c r="C148" s="330" t="s">
        <v>67</v>
      </c>
      <c r="D148" s="369" t="s">
        <v>138</v>
      </c>
      <c r="E148" s="277">
        <f>INDEX([13]resumen!$M$43:$S$54,MATCH(E18,[13]resumen!$A$5:$A$16,0),MATCH($E$14,[13]resumen!$B$4:$H$4,0))</f>
        <v>188.58</v>
      </c>
      <c r="F148" s="277">
        <f>INDEX([13]resumen!$M$43:$S$54,MATCH(F18,[13]resumen!$A$5:$A$16,0),MATCH($E$14,[13]resumen!$B$4:$H$4,0))</f>
        <v>200.70500000000001</v>
      </c>
      <c r="G148" s="277">
        <f>INDEX([13]resumen!$M$43:$S$54,MATCH(G18,[13]resumen!$A$5:$A$16,0),MATCH($E$14,[13]resumen!$B$4:$H$4,0))</f>
        <v>215.44800000000001</v>
      </c>
      <c r="H148" s="277">
        <f>INDEX([13]resumen!$M$43:$S$54,MATCH(H18,[13]resumen!$A$5:$A$16,0),MATCH($E$14,[13]resumen!$B$4:$H$4,0))</f>
        <v>133.65299999999999</v>
      </c>
      <c r="I148" s="277">
        <f>INDEX([13]resumen!$M$43:$S$54,MATCH(I18,[13]resumen!$A$5:$A$16,0),MATCH($E$14,[13]resumen!$B$4:$H$4,0))</f>
        <v>101.387</v>
      </c>
      <c r="J148" s="277">
        <f>INDEX([13]resumen!$M$43:$S$54,MATCH(J18,[13]resumen!$A$5:$A$16,0),MATCH($E$14,[13]resumen!$B$4:$H$4,0))</f>
        <v>123.21</v>
      </c>
      <c r="K148" s="277">
        <f>INDEX([13]resumen!$M$43:$S$54,MATCH(K18,[13]resumen!$A$5:$A$16,0),MATCH($E$14,[13]resumen!$B$4:$H$4,0))</f>
        <v>175.87299999999999</v>
      </c>
      <c r="L148" s="277">
        <f>INDEX([13]resumen!$M$43:$S$54,MATCH(L18,[13]resumen!$A$5:$A$16,0),MATCH($E$14,[13]resumen!$B$4:$H$4,0))</f>
        <v>171.898</v>
      </c>
      <c r="M148" s="277">
        <f>INDEX([13]resumen!$M$43:$S$54,MATCH(M18,[13]resumen!$A$5:$A$16,0),MATCH($E$14,[13]resumen!$B$4:$H$4,0))</f>
        <v>174.73099999999999</v>
      </c>
      <c r="N148" s="277">
        <f>INDEX([13]resumen!$M$43:$S$54,MATCH(N18,[13]resumen!$A$5:$A$16,0),MATCH($E$14,[13]resumen!$B$4:$H$4,0))</f>
        <v>165.054</v>
      </c>
      <c r="O148" s="277">
        <f>INDEX([13]resumen!$M$43:$S$54,MATCH(O18,[13]resumen!$A$5:$A$16,0),MATCH($E$14,[13]resumen!$B$4:$H$4,0))</f>
        <v>176.511</v>
      </c>
      <c r="P148" s="277">
        <f>INDEX([13]resumen!$M$43:$S$54,MATCH(P18,[13]resumen!$A$5:$A$16,0),MATCH($E$14,[13]resumen!$B$4:$H$4,0))</f>
        <v>215.81399999999999</v>
      </c>
      <c r="Q148" s="150"/>
      <c r="R148" s="275"/>
      <c r="S148" s="275"/>
      <c r="T148" s="287">
        <f>INDEX([13]resumen!$M$43:$S$54,MATCH(T18,[13]resumen!$A$5:$A$16,0),MATCH($T$14,[13]resumen!$B$4:$H$4,0))</f>
        <v>124.813</v>
      </c>
      <c r="U148" s="287">
        <f>INDEX([13]resumen!$M$43:$S$54,MATCH(U18,[13]resumen!$A$5:$A$16,0),MATCH($T$14,[13]resumen!$B$4:$H$4,0))</f>
        <v>141.017</v>
      </c>
      <c r="V148" s="287">
        <f>INDEX([13]resumen!$M$43:$S$54,MATCH(V18,[13]resumen!$A$5:$A$16,0),MATCH($T$14,[13]resumen!$B$4:$H$4,0))</f>
        <v>159.066</v>
      </c>
      <c r="W148" s="287">
        <f>INDEX([13]resumen!$M$43:$S$54,MATCH(W18,[13]resumen!$A$5:$A$16,0),MATCH($T$14,[13]resumen!$B$4:$H$4,0))</f>
        <v>174.88300000000001</v>
      </c>
      <c r="X148" s="287">
        <f>INDEX([13]resumen!$M$43:$S$54,MATCH(X18,[13]resumen!$A$5:$A$16,0),MATCH($T$14,[13]resumen!$B$4:$H$4,0))</f>
        <v>181.29499999999999</v>
      </c>
      <c r="Y148" s="287">
        <f>INDEX([13]resumen!$M$43:$S$54,MATCH(Y18,[13]resumen!$A$5:$A$16,0),MATCH($T$14,[13]resumen!$B$4:$H$4,0))</f>
        <v>255.262</v>
      </c>
      <c r="Z148" s="287">
        <f>INDEX([13]resumen!$M$43:$S$54,MATCH(Z18,[13]resumen!$A$5:$A$16,0),MATCH($T$14,[13]resumen!$B$4:$H$4,0))</f>
        <v>208.904</v>
      </c>
      <c r="AA148" s="287">
        <f>INDEX([13]resumen!$M$43:$S$54,MATCH(AA18,[13]resumen!$A$5:$A$16,0),MATCH($T$14,[13]resumen!$B$4:$H$4,0))</f>
        <v>149.636</v>
      </c>
      <c r="AB148" s="287">
        <f>INDEX([13]resumen!$M$43:$S$54,MATCH(AB18,[13]resumen!$A$5:$A$16,0),MATCH($T$14,[13]resumen!$B$4:$H$4,0))</f>
        <v>164.45</v>
      </c>
      <c r="AC148" s="287">
        <f>INDEX([13]resumen!$M$43:$S$54,MATCH(AC18,[13]resumen!$A$5:$A$16,0),MATCH($T$14,[13]resumen!$B$4:$H$4,0))</f>
        <v>0</v>
      </c>
      <c r="AD148" s="287">
        <f>INDEX([13]resumen!$M$43:$S$54,MATCH(AD18,[13]resumen!$A$5:$A$16,0),MATCH($T$14,[13]resumen!$B$4:$H$4,0))</f>
        <v>0</v>
      </c>
      <c r="AE148" s="287">
        <f>INDEX([13]resumen!$M$43:$S$54,MATCH(AE18,[13]resumen!$A$5:$A$16,0),MATCH($T$14,[13]resumen!$B$4:$H$4,0))</f>
        <v>0</v>
      </c>
      <c r="AF148" s="115"/>
      <c r="AG148" s="275"/>
      <c r="AH148" s="275"/>
      <c r="AI148" s="278">
        <f t="shared" si="105"/>
        <v>-33.814296319864255</v>
      </c>
      <c r="AJ148" s="278">
        <f t="shared" si="105"/>
        <v>-29.739169427767131</v>
      </c>
      <c r="AK148" s="278">
        <f t="shared" si="105"/>
        <v>-26.169655787011248</v>
      </c>
      <c r="AL148" s="278">
        <f t="shared" si="105"/>
        <v>30.848540623854316</v>
      </c>
      <c r="AM148" s="278">
        <f t="shared" si="105"/>
        <v>78.814838194245795</v>
      </c>
      <c r="AN148" s="278">
        <f t="shared" si="105"/>
        <v>107.17636555474392</v>
      </c>
      <c r="AO148" s="278">
        <f t="shared" si="105"/>
        <v>18.781165954978874</v>
      </c>
      <c r="AP148" s="278">
        <f t="shared" si="105"/>
        <v>-12.950703324064271</v>
      </c>
      <c r="AQ148" s="279">
        <f t="shared" si="106"/>
        <v>-5.8839015400816148</v>
      </c>
      <c r="AR148" s="279">
        <f t="shared" si="106"/>
        <v>-100</v>
      </c>
      <c r="AS148" s="279">
        <f t="shared" si="106"/>
        <v>-100</v>
      </c>
      <c r="AT148" s="279">
        <f t="shared" si="106"/>
        <v>-100</v>
      </c>
      <c r="AU148" s="163"/>
      <c r="AV148" s="201">
        <f t="shared" si="107"/>
        <v>1310.7540000000001</v>
      </c>
      <c r="AW148" s="201">
        <f t="shared" si="108"/>
        <v>1394.876</v>
      </c>
      <c r="AX148" s="278">
        <f t="shared" si="109"/>
        <v>6.4178327893716025</v>
      </c>
    </row>
    <row r="149" spans="3:52" ht="12" customHeight="1">
      <c r="C149" s="330" t="s">
        <v>68</v>
      </c>
      <c r="D149" s="369" t="s">
        <v>138</v>
      </c>
      <c r="E149" s="277">
        <f>INDEX([13]resumen!$AK$43:$AQ$54,MATCH(E18,[13]resumen!$A$5:$A$16,0),MATCH($E$14,[13]resumen!$B$4:$H$4,0))</f>
        <v>22483</v>
      </c>
      <c r="F149" s="277">
        <f>INDEX([13]resumen!$AK$43:$AQ$54,MATCH(F18,[13]resumen!$A$5:$A$16,0),MATCH($E$14,[13]resumen!$B$4:$H$4,0))</f>
        <v>19673</v>
      </c>
      <c r="G149" s="277">
        <f>INDEX([13]resumen!$AK$43:$AQ$54,MATCH(G18,[13]resumen!$A$5:$A$16,0),MATCH($E$14,[13]resumen!$B$4:$H$4,0))</f>
        <v>24128</v>
      </c>
      <c r="H149" s="277">
        <f>INDEX([13]resumen!$AK$43:$AQ$54,MATCH(H18,[13]resumen!$A$5:$A$16,0),MATCH($E$14,[13]resumen!$B$4:$H$4,0))</f>
        <v>23032</v>
      </c>
      <c r="I149" s="277">
        <f>INDEX([13]resumen!$AK$43:$AQ$54,MATCH(I18,[13]resumen!$A$5:$A$16,0),MATCH($E$14,[13]resumen!$B$4:$H$4,0))</f>
        <v>22731</v>
      </c>
      <c r="J149" s="277">
        <f>INDEX([13]resumen!$AK$43:$AQ$54,MATCH(J18,[13]resumen!$A$5:$A$16,0),MATCH($E$14,[13]resumen!$B$4:$H$4,0))</f>
        <v>22712</v>
      </c>
      <c r="K149" s="277">
        <f>INDEX([13]resumen!$AK$43:$AQ$54,MATCH(K18,[13]resumen!$A$5:$A$16,0),MATCH($E$14,[13]resumen!$B$4:$H$4,0))</f>
        <v>20303</v>
      </c>
      <c r="L149" s="277">
        <f>INDEX([13]resumen!$AK$43:$AQ$54,MATCH(L18,[13]resumen!$A$5:$A$16,0),MATCH($E$14,[13]resumen!$B$4:$H$4,0))</f>
        <v>23166</v>
      </c>
      <c r="M149" s="277">
        <f>INDEX([13]resumen!$AK$43:$AQ$54,MATCH(M18,[13]resumen!$A$5:$A$16,0),MATCH($E$14,[13]resumen!$B$4:$H$4,0))</f>
        <v>22268</v>
      </c>
      <c r="N149" s="277">
        <f>INDEX([13]resumen!$AK$43:$AQ$54,MATCH(N18,[13]resumen!$A$5:$A$16,0),MATCH($E$14,[13]resumen!$B$4:$H$4,0))</f>
        <v>22418</v>
      </c>
      <c r="O149" s="277">
        <f>INDEX([13]resumen!$AK$43:$AQ$54,MATCH(O18,[13]resumen!$A$5:$A$16,0),MATCH($E$14,[13]resumen!$B$4:$H$4,0))</f>
        <v>19266</v>
      </c>
      <c r="P149" s="277">
        <f>INDEX([13]resumen!$AK$43:$AQ$54,MATCH(P18,[13]resumen!$A$5:$A$16,0),MATCH($E$14,[13]resumen!$B$4:$H$4,0))</f>
        <v>24009.785407640502</v>
      </c>
      <c r="Q149" s="150"/>
      <c r="R149" s="275"/>
      <c r="S149" s="275"/>
      <c r="T149" s="287">
        <f>INDEX([13]resumen!$AK$43:$AQ$54,MATCH(T18,[13]resumen!$A$5:$A$16,0),MATCH($T$14,[13]resumen!$B$4:$H$4,0))</f>
        <v>20601.862226564943</v>
      </c>
      <c r="U149" s="287">
        <f>INDEX([13]resumen!$AK$43:$AQ$54,MATCH(U18,[13]resumen!$A$5:$A$16,0),MATCH($T$14,[13]resumen!$B$4:$H$4,0))</f>
        <v>18603.604681355264</v>
      </c>
      <c r="V149" s="287">
        <f>INDEX([13]resumen!$AK$43:$AQ$54,MATCH(V18,[13]resumen!$A$5:$A$16,0),MATCH($T$14,[13]resumen!$B$4:$H$4,0))</f>
        <v>21929.692087695021</v>
      </c>
      <c r="W149" s="287">
        <f>INDEX([13]resumen!$AK$43:$AQ$54,MATCH(W18,[13]resumen!$A$5:$A$16,0),MATCH($T$14,[13]resumen!$B$4:$H$4,0))</f>
        <v>19500.034957631146</v>
      </c>
      <c r="X149" s="287">
        <f>INDEX([13]resumen!$AK$43:$AQ$54,MATCH(X18,[13]resumen!$A$5:$A$16,0),MATCH($T$14,[13]resumen!$B$4:$H$4,0))</f>
        <v>20433.857540565463</v>
      </c>
      <c r="Y149" s="287">
        <f>INDEX([13]resumen!$AK$43:$AQ$54,MATCH(Y18,[13]resumen!$A$5:$A$16,0),MATCH($T$14,[13]resumen!$B$4:$H$4,0))</f>
        <v>18624.132726635671</v>
      </c>
      <c r="Z149" s="287">
        <f>INDEX([13]resumen!$AK$43:$AQ$54,MATCH(Z18,[13]resumen!$A$5:$A$16,0),MATCH($T$14,[13]resumen!$B$4:$H$4,0))</f>
        <v>17607.034999854077</v>
      </c>
      <c r="AA149" s="287">
        <f>INDEX([13]resumen!$AK$43:$AQ$54,MATCH(AA18,[13]resumen!$A$5:$A$16,0),MATCH($T$14,[13]resumen!$B$4:$H$4,0))</f>
        <v>17699</v>
      </c>
      <c r="AB149" s="287">
        <f>INDEX([13]resumen!$AK$43:$AQ$54,MATCH(AB18,[13]resumen!$A$5:$A$16,0),MATCH($T$14,[13]resumen!$B$4:$H$4,0))</f>
        <v>18334</v>
      </c>
      <c r="AC149" s="287">
        <f>INDEX([13]resumen!$AK$43:$AQ$54,MATCH(AC18,[13]resumen!$A$5:$A$16,0),MATCH($T$14,[13]resumen!$B$4:$H$4,0))</f>
        <v>0</v>
      </c>
      <c r="AD149" s="287">
        <f>INDEX([13]resumen!$AK$43:$AQ$54,MATCH(AD18,[13]resumen!$A$5:$A$16,0),MATCH($T$14,[13]resumen!$B$4:$H$4,0))</f>
        <v>0</v>
      </c>
      <c r="AE149" s="287">
        <f>INDEX([13]resumen!$AK$43:$AQ$54,MATCH(AE18,[13]resumen!$A$5:$A$16,0),MATCH($T$14,[13]resumen!$B$4:$H$4,0))</f>
        <v>0</v>
      </c>
      <c r="AF149" s="115"/>
      <c r="AG149" s="275"/>
      <c r="AH149" s="275"/>
      <c r="AI149" s="278">
        <f t="shared" si="105"/>
        <v>-8.3669340098521445</v>
      </c>
      <c r="AJ149" s="278">
        <f t="shared" si="105"/>
        <v>-5.4358527862793498</v>
      </c>
      <c r="AK149" s="278">
        <f t="shared" si="105"/>
        <v>-9.1110241723515344</v>
      </c>
      <c r="AL149" s="278">
        <f t="shared" si="105"/>
        <v>-15.335034049882134</v>
      </c>
      <c r="AM149" s="278">
        <f t="shared" si="105"/>
        <v>-10.105769475318017</v>
      </c>
      <c r="AN149" s="278">
        <f t="shared" si="105"/>
        <v>-17.998711136686897</v>
      </c>
      <c r="AO149" s="278">
        <f t="shared" si="105"/>
        <v>-13.278653401693951</v>
      </c>
      <c r="AP149" s="278">
        <f t="shared" si="105"/>
        <v>-23.599240265906928</v>
      </c>
      <c r="AQ149" s="279">
        <f t="shared" si="106"/>
        <v>-17.666606790012573</v>
      </c>
      <c r="AR149" s="279">
        <f t="shared" si="106"/>
        <v>-100</v>
      </c>
      <c r="AS149" s="279">
        <f t="shared" si="106"/>
        <v>-100</v>
      </c>
      <c r="AT149" s="279">
        <f t="shared" si="106"/>
        <v>-100</v>
      </c>
      <c r="AU149" s="163"/>
      <c r="AV149" s="201">
        <f t="shared" si="107"/>
        <v>178228</v>
      </c>
      <c r="AW149" s="201">
        <f t="shared" si="108"/>
        <v>154999.21922030157</v>
      </c>
      <c r="AX149" s="278">
        <f t="shared" si="109"/>
        <v>-13.033182653510355</v>
      </c>
    </row>
    <row r="150" spans="3:52" ht="12" customHeight="1">
      <c r="C150" s="330" t="s">
        <v>69</v>
      </c>
      <c r="D150" s="369" t="s">
        <v>138</v>
      </c>
      <c r="E150" s="277">
        <f>INDEX([13]resumen!$AU$43:$BA$54,MATCH(E18,[13]resumen!$A$5:$A$16,0),MATCH($E$14,[13]resumen!$B$4:$H$4,0))</f>
        <v>647</v>
      </c>
      <c r="F150" s="277">
        <f>INDEX([13]resumen!$AU$43:$BA$54,MATCH(F18,[13]resumen!$A$5:$A$16,0),MATCH($E$14,[13]resumen!$B$4:$H$4,0))</f>
        <v>1006.9</v>
      </c>
      <c r="G150" s="277">
        <f>INDEX([13]resumen!$AU$43:$BA$54,MATCH(G18,[13]resumen!$A$5:$A$16,0),MATCH($E$14,[13]resumen!$B$4:$H$4,0))</f>
        <v>1391.5</v>
      </c>
      <c r="H150" s="277">
        <f>INDEX([13]resumen!$AU$43:$BA$54,MATCH(H18,[13]resumen!$A$5:$A$16,0),MATCH($E$14,[13]resumen!$B$4:$H$4,0))</f>
        <v>1063.2</v>
      </c>
      <c r="I150" s="277">
        <f>INDEX([13]resumen!$AU$43:$BA$54,MATCH(I18,[13]resumen!$A$5:$A$16,0),MATCH($E$14,[13]resumen!$B$4:$H$4,0))</f>
        <v>374.5</v>
      </c>
      <c r="J150" s="277">
        <f>INDEX([13]resumen!$AU$43:$BA$54,MATCH(J18,[13]resumen!$A$5:$A$16,0),MATCH($E$14,[13]resumen!$B$4:$H$4,0))</f>
        <v>1384.1</v>
      </c>
      <c r="K150" s="277">
        <f>INDEX([13]resumen!$AU$43:$BA$54,MATCH(K18,[13]resumen!$A$5:$A$16,0),MATCH($E$14,[13]resumen!$B$4:$H$4,0))</f>
        <v>586.101</v>
      </c>
      <c r="L150" s="277">
        <f>INDEX([13]resumen!$AU$43:$BA$54,MATCH(L18,[13]resumen!$A$5:$A$16,0),MATCH($E$14,[13]resumen!$B$4:$H$4,0))</f>
        <v>108.1</v>
      </c>
      <c r="M150" s="277">
        <f>INDEX([13]resumen!$AU$43:$BA$54,MATCH(M18,[13]resumen!$A$5:$A$16,0),MATCH($E$14,[13]resumen!$B$4:$H$4,0))</f>
        <v>306.20999999999998</v>
      </c>
      <c r="N150" s="277">
        <f>INDEX([13]resumen!$AU$43:$BA$54,MATCH(N18,[13]resumen!$A$5:$A$16,0),MATCH($E$14,[13]resumen!$B$4:$H$4,0))</f>
        <v>1627.1279999999999</v>
      </c>
      <c r="O150" s="277">
        <f>INDEX([13]resumen!$AU$43:$BA$54,MATCH(O18,[13]resumen!$A$5:$A$16,0),MATCH($E$14,[13]resumen!$B$4:$H$4,0))</f>
        <v>842.72400000000005</v>
      </c>
      <c r="P150" s="277">
        <f>INDEX([13]resumen!$AU$43:$BA$54,MATCH(P18,[13]resumen!$A$5:$A$16,0),MATCH($E$14,[13]resumen!$B$4:$H$4,0))</f>
        <v>297.31</v>
      </c>
      <c r="Q150" s="150"/>
      <c r="R150" s="275"/>
      <c r="S150" s="275"/>
      <c r="T150" s="287">
        <f>INDEX([13]resumen!$AU$43:$BA$54,MATCH(T18,[13]resumen!$A$5:$A$16,0),MATCH($T$14,[13]resumen!$B$4:$H$4,0))</f>
        <v>869.5</v>
      </c>
      <c r="U150" s="287">
        <f>INDEX([13]resumen!$AU$43:$BA$54,MATCH(U18,[13]resumen!$A$5:$A$16,0),MATCH($T$14,[13]resumen!$B$4:$H$4,0))</f>
        <v>1216</v>
      </c>
      <c r="V150" s="287">
        <f>INDEX([13]resumen!$AU$43:$BA$54,MATCH(V18,[13]resumen!$A$5:$A$16,0),MATCH($T$14,[13]resumen!$B$4:$H$4,0))</f>
        <v>1478</v>
      </c>
      <c r="W150" s="287">
        <f>INDEX([13]resumen!$AU$43:$BA$54,MATCH(W18,[13]resumen!$A$5:$A$16,0),MATCH($T$14,[13]resumen!$B$4:$H$4,0))</f>
        <v>1401.2380000000001</v>
      </c>
      <c r="X150" s="287">
        <f>INDEX([13]resumen!$AU$43:$BA$54,MATCH(X18,[13]resumen!$A$5:$A$16,0),MATCH($T$14,[13]resumen!$B$4:$H$4,0))</f>
        <v>699.25699999999995</v>
      </c>
      <c r="Y150" s="287">
        <f>INDEX([13]resumen!$AU$43:$BA$54,MATCH(Y18,[13]resumen!$A$5:$A$16,0),MATCH($T$14,[13]resumen!$B$4:$H$4,0))</f>
        <v>1060.5</v>
      </c>
      <c r="Z150" s="287">
        <f>INDEX([13]resumen!$AU$43:$BA$54,MATCH(Z18,[13]resumen!$A$5:$A$16,0),MATCH($T$14,[13]resumen!$B$4:$H$4,0))</f>
        <v>861.61300000000006</v>
      </c>
      <c r="AA150" s="287">
        <f>INDEX([13]resumen!$AU$43:$BA$54,MATCH(AA18,[13]resumen!$A$5:$A$16,0),MATCH($T$14,[13]resumen!$B$4:$H$4,0))</f>
        <v>780.4</v>
      </c>
      <c r="AB150" s="287">
        <f>INDEX([13]resumen!$AU$43:$BA$54,MATCH(AB18,[13]resumen!$A$5:$A$16,0),MATCH($T$14,[13]resumen!$B$4:$H$4,0))</f>
        <v>0</v>
      </c>
      <c r="AC150" s="287">
        <f>INDEX([13]resumen!$AU$43:$BA$54,MATCH(AC18,[13]resumen!$A$5:$A$16,0),MATCH($T$14,[13]resumen!$B$4:$H$4,0))</f>
        <v>0</v>
      </c>
      <c r="AD150" s="287">
        <f>INDEX([13]resumen!$AU$43:$BA$54,MATCH(AD18,[13]resumen!$A$5:$A$16,0),MATCH($T$14,[13]resumen!$B$4:$H$4,0))</f>
        <v>0</v>
      </c>
      <c r="AE150" s="287">
        <f>INDEX([13]resumen!$AU$43:$BA$54,MATCH(AE18,[13]resumen!$A$5:$A$16,0),MATCH($T$14,[13]resumen!$B$4:$H$4,0))</f>
        <v>0</v>
      </c>
      <c r="AF150" s="115"/>
      <c r="AG150" s="275"/>
      <c r="AH150" s="275"/>
      <c r="AI150" s="278">
        <f t="shared" si="105"/>
        <v>34.389489953632157</v>
      </c>
      <c r="AJ150" s="278">
        <f t="shared" si="105"/>
        <v>20.766709703048967</v>
      </c>
      <c r="AK150" s="278">
        <f t="shared" si="105"/>
        <v>6.2163133309378393</v>
      </c>
      <c r="AL150" s="278">
        <f t="shared" si="105"/>
        <v>31.794394281414597</v>
      </c>
      <c r="AM150" s="278">
        <f t="shared" si="105"/>
        <v>86.717489986648857</v>
      </c>
      <c r="AN150" s="278">
        <f t="shared" si="105"/>
        <v>-23.379813597283427</v>
      </c>
      <c r="AO150" s="278">
        <f t="shared" si="105"/>
        <v>47.007597666613776</v>
      </c>
      <c r="AP150" s="278">
        <f t="shared" si="105"/>
        <v>621.92414431082329</v>
      </c>
      <c r="AQ150" s="279">
        <f t="shared" si="106"/>
        <v>-100</v>
      </c>
      <c r="AR150" s="279">
        <f t="shared" si="106"/>
        <v>-100</v>
      </c>
      <c r="AS150" s="279">
        <f t="shared" si="106"/>
        <v>-100</v>
      </c>
      <c r="AT150" s="279">
        <f t="shared" si="106"/>
        <v>-100</v>
      </c>
      <c r="AU150" s="163"/>
      <c r="AV150" s="201">
        <f t="shared" si="107"/>
        <v>6561.4010000000007</v>
      </c>
      <c r="AW150" s="201">
        <f t="shared" si="108"/>
        <v>8366.5079999999998</v>
      </c>
      <c r="AX150" s="278">
        <f t="shared" si="109"/>
        <v>27.510999556344728</v>
      </c>
    </row>
    <row r="151" spans="3:52" ht="7.5" customHeight="1">
      <c r="C151" s="164"/>
      <c r="D151" s="164"/>
      <c r="E151" s="164"/>
      <c r="F151" s="164"/>
      <c r="G151" s="164"/>
      <c r="H151" s="164"/>
      <c r="I151" s="167"/>
      <c r="J151" s="167"/>
      <c r="K151" s="167"/>
      <c r="L151" s="167"/>
      <c r="M151" s="167"/>
      <c r="N151" s="167"/>
      <c r="O151" s="168"/>
      <c r="P151" s="168"/>
      <c r="Q151" s="150"/>
      <c r="R151" s="168"/>
      <c r="S151" s="168"/>
      <c r="T151" s="190"/>
      <c r="U151" s="190"/>
      <c r="V151" s="190"/>
      <c r="W151" s="190"/>
      <c r="X151" s="246"/>
      <c r="Y151" s="168"/>
      <c r="Z151" s="168"/>
      <c r="AA151" s="168"/>
      <c r="AB151" s="168"/>
      <c r="AC151" s="168"/>
      <c r="AD151" s="168"/>
      <c r="AE151" s="168"/>
      <c r="AF151" s="115"/>
      <c r="AG151" s="168"/>
      <c r="AH151" s="168"/>
      <c r="AI151" s="152"/>
      <c r="AJ151" s="152"/>
      <c r="AK151" s="152"/>
      <c r="AL151" s="152"/>
      <c r="AM151" s="152"/>
      <c r="AN151" s="152"/>
      <c r="AO151" s="152"/>
      <c r="AP151" s="152"/>
      <c r="AQ151" s="152"/>
      <c r="AR151" s="152"/>
      <c r="AS151" s="152"/>
      <c r="AT151" s="152"/>
      <c r="AU151" s="194"/>
      <c r="AV151" s="152"/>
      <c r="AW151" s="152"/>
      <c r="AX151" s="200"/>
    </row>
    <row r="152" spans="3:52" s="172" customFormat="1">
      <c r="C152" s="183" t="s">
        <v>29</v>
      </c>
      <c r="D152" s="174"/>
      <c r="E152" s="174"/>
      <c r="F152" s="174"/>
      <c r="G152" s="174"/>
      <c r="H152" s="174"/>
      <c r="I152" s="175"/>
      <c r="J152" s="175"/>
      <c r="K152" s="175"/>
      <c r="L152" s="175"/>
      <c r="M152" s="175"/>
      <c r="N152" s="175"/>
      <c r="O152" s="176"/>
      <c r="P152" s="176"/>
      <c r="Q152" s="150"/>
      <c r="R152" s="176"/>
      <c r="S152" s="176"/>
      <c r="T152" s="243"/>
      <c r="U152" s="243"/>
      <c r="V152" s="243"/>
      <c r="W152" s="243"/>
      <c r="X152" s="177"/>
      <c r="Y152" s="176"/>
      <c r="Z152" s="176"/>
      <c r="AA152" s="176"/>
      <c r="AB152" s="176"/>
      <c r="AC152" s="176"/>
      <c r="AD152" s="176"/>
      <c r="AE152" s="176"/>
      <c r="AF152" s="115"/>
      <c r="AG152" s="176"/>
      <c r="AH152" s="176"/>
      <c r="AI152" s="178"/>
      <c r="AJ152" s="178"/>
      <c r="AK152" s="178"/>
      <c r="AL152" s="178"/>
      <c r="AM152" s="178"/>
      <c r="AN152" s="178"/>
      <c r="AO152" s="178"/>
      <c r="AP152" s="178"/>
      <c r="AQ152" s="181"/>
      <c r="AR152" s="181"/>
      <c r="AS152" s="181"/>
      <c r="AT152" s="181"/>
      <c r="AU152" s="163"/>
      <c r="AV152" s="438" t="str">
        <f>AV144</f>
        <v>Acumulado Agosto</v>
      </c>
      <c r="AW152" s="439"/>
      <c r="AX152" s="292" t="s">
        <v>0</v>
      </c>
      <c r="AZ152" s="173"/>
    </row>
    <row r="153" spans="3:52">
      <c r="C153" s="324" t="s">
        <v>257</v>
      </c>
      <c r="D153" s="370" t="s">
        <v>30</v>
      </c>
      <c r="E153" s="314">
        <f>INDEX([15]resumen!$B$24:$G$35,MATCH(E18,[15]resumen!$A$24:$A$35,0),MATCH($E$14,[15]resumen!$B$23:$G$23,0))</f>
        <v>196.50800000000001</v>
      </c>
      <c r="F153" s="314">
        <f>INDEX([15]resumen!$B$24:$G$35,MATCH(F18,[15]resumen!$A$24:$A$35,0),MATCH($E$14,[15]resumen!$B$23:$G$23,0))</f>
        <v>169.82</v>
      </c>
      <c r="G153" s="314">
        <f>INDEX([15]resumen!$B$24:$G$35,MATCH(G18,[15]resumen!$A$24:$A$35,0),MATCH($E$14,[15]resumen!$B$23:$G$23,0))</f>
        <v>183.58199999999999</v>
      </c>
      <c r="H153" s="314">
        <f>INDEX([15]resumen!$B$24:$G$35,MATCH(H18,[15]resumen!$A$24:$A$35,0),MATCH($E$14,[15]resumen!$B$23:$G$23,0))</f>
        <v>162.55500000000001</v>
      </c>
      <c r="I153" s="314">
        <f>INDEX([15]resumen!$B$24:$G$35,MATCH(I18,[15]resumen!$A$24:$A$35,0),MATCH($E$14,[15]resumen!$B$23:$G$23,0))</f>
        <v>151.74</v>
      </c>
      <c r="J153" s="314">
        <f>INDEX([15]resumen!$B$24:$G$35,MATCH(J18,[15]resumen!$A$24:$A$35,0),MATCH($E$14,[15]resumen!$B$23:$G$23,0))</f>
        <v>155.52000000000001</v>
      </c>
      <c r="K153" s="314">
        <f>INDEX([15]resumen!$B$24:$G$35,MATCH(K18,[15]resumen!$A$24:$A$35,0),MATCH($E$14,[15]resumen!$B$23:$G$23,0))</f>
        <v>180.71</v>
      </c>
      <c r="L153" s="314">
        <f>INDEX([15]resumen!$B$24:$G$35,MATCH(L18,[15]resumen!$A$24:$A$35,0),MATCH($E$14,[15]resumen!$B$23:$G$23,0))</f>
        <v>168.66800000000001</v>
      </c>
      <c r="M153" s="314">
        <f>INDEX([15]resumen!$B$24:$G$35,MATCH(M18,[15]resumen!$A$24:$A$35,0),MATCH($E$14,[15]resumen!$B$23:$G$23,0))</f>
        <v>146.34399999999999</v>
      </c>
      <c r="N153" s="314">
        <f>INDEX([15]resumen!$B$24:$G$35,MATCH(N18,[15]resumen!$A$24:$A$35,0),MATCH($E$14,[15]resumen!$B$23:$G$23,0))</f>
        <v>154.62100000000001</v>
      </c>
      <c r="O153" s="314">
        <f>INDEX([15]resumen!$B$24:$G$35,MATCH(O18,[15]resumen!$A$24:$A$35,0),MATCH($E$14,[15]resumen!$B$23:$G$23,0))</f>
        <v>176.43899999999999</v>
      </c>
      <c r="P153" s="314">
        <f>INDEX([15]resumen!$B$24:$G$35,MATCH(P18,[15]resumen!$A$24:$A$35,0),MATCH($E$14,[15]resumen!$B$23:$G$23,0))</f>
        <v>204.56399999999999</v>
      </c>
      <c r="Q153" s="150"/>
      <c r="R153" s="296"/>
      <c r="S153" s="308"/>
      <c r="T153" s="315">
        <f>INDEX([15]resumen!$B$24:$G$35,MATCH(T18,[15]resumen!$A$24:$A$35,0),MATCH($T$14,[15]resumen!$B$23:$G$23,0))</f>
        <v>190.202</v>
      </c>
      <c r="U153" s="315">
        <f>INDEX([15]resumen!$B$24:$G$35,MATCH(U18,[15]resumen!$A$24:$A$35,0),MATCH($T$14,[15]resumen!$B$23:$G$23,0))</f>
        <v>158.9</v>
      </c>
      <c r="V153" s="315">
        <f>INDEX([15]resumen!$B$24:$G$35,MATCH(V18,[15]resumen!$A$24:$A$35,0),MATCH($T$14,[15]resumen!$B$23:$G$23,0))</f>
        <v>167.721</v>
      </c>
      <c r="W153" s="315">
        <f>INDEX([15]resumen!$B$24:$G$35,MATCH(W18,[15]resumen!$A$24:$A$35,0),MATCH($T$14,[15]resumen!$B$23:$G$23,0))</f>
        <v>162.26300000000001</v>
      </c>
      <c r="X153" s="315">
        <f>INDEX([15]resumen!$B$24:$G$35,MATCH(X18,[15]resumen!$A$24:$A$35,0),MATCH($T$14,[15]resumen!$B$23:$G$23,0))</f>
        <v>142.672</v>
      </c>
      <c r="Y153" s="315">
        <f>INDEX([15]resumen!$B$24:$G$35,MATCH(Y18,[15]resumen!$A$24:$A$35,0),MATCH($T$14,[15]resumen!$B$23:$G$23,0))</f>
        <v>139.30199999999999</v>
      </c>
      <c r="Z153" s="315">
        <f>INDEX([15]resumen!$B$24:$G$35,MATCH(Z18,[15]resumen!$A$24:$A$35,0),MATCH($T$14,[15]resumen!$B$23:$G$23,0))</f>
        <v>160.07</v>
      </c>
      <c r="AA153" s="392" t="s">
        <v>100</v>
      </c>
      <c r="AB153" s="315">
        <f>INDEX([15]resumen!$B$24:$G$35,MATCH(AB18,[15]resumen!$A$24:$A$35,0),MATCH($T$14,[15]resumen!$B$23:$G$23,0))</f>
        <v>0</v>
      </c>
      <c r="AC153" s="315">
        <f>INDEX([15]resumen!$B$24:$G$35,MATCH(AC18,[15]resumen!$A$24:$A$35,0),MATCH($T$14,[15]resumen!$B$23:$G$23,0))</f>
        <v>0</v>
      </c>
      <c r="AD153" s="315">
        <f>INDEX([15]resumen!$B$24:$G$35,MATCH(AD18,[15]resumen!$A$24:$A$35,0),MATCH($T$14,[15]resumen!$B$23:$G$23,0))</f>
        <v>0</v>
      </c>
      <c r="AE153" s="315">
        <f>INDEX([15]resumen!$B$24:$G$35,MATCH(AE18,[15]resumen!$A$24:$A$35,0),MATCH($T$14,[15]resumen!$B$23:$G$23,0))</f>
        <v>0</v>
      </c>
      <c r="AF153" s="115"/>
      <c r="AG153" s="296"/>
      <c r="AH153" s="308"/>
      <c r="AI153" s="297">
        <f>IFERROR(((T153/E153)-1)*100,"ND")</f>
        <v>-3.2090296578256461</v>
      </c>
      <c r="AJ153" s="297">
        <f t="shared" ref="AJ153:AP156" si="110">IFERROR(((U153/F153)-1)*100,"ND")</f>
        <v>-6.4303380049464121</v>
      </c>
      <c r="AK153" s="297">
        <f t="shared" si="110"/>
        <v>-8.6397359218223997</v>
      </c>
      <c r="AL153" s="297">
        <f t="shared" si="110"/>
        <v>-0.17963150933529848</v>
      </c>
      <c r="AM153" s="297">
        <f t="shared" si="110"/>
        <v>-5.9760115987874123</v>
      </c>
      <c r="AN153" s="297">
        <f t="shared" si="110"/>
        <v>-10.428240740740746</v>
      </c>
      <c r="AO153" s="297">
        <f t="shared" si="110"/>
        <v>-11.421614741851593</v>
      </c>
      <c r="AP153" s="297" t="str">
        <f t="shared" si="110"/>
        <v>ND</v>
      </c>
      <c r="AQ153" s="309">
        <f t="shared" ref="AQ153:AT156" si="111">IFERROR(((AB153/M153)-1)*100,"NA")</f>
        <v>-100</v>
      </c>
      <c r="AR153" s="309">
        <f t="shared" si="111"/>
        <v>-100</v>
      </c>
      <c r="AS153" s="309">
        <f t="shared" si="111"/>
        <v>-100</v>
      </c>
      <c r="AT153" s="309">
        <f t="shared" si="111"/>
        <v>-100</v>
      </c>
      <c r="AU153" s="163"/>
      <c r="AV153" s="399">
        <f>SUM(E153:L153)</f>
        <v>1369.1030000000001</v>
      </c>
      <c r="AW153" s="400" t="s">
        <v>100</v>
      </c>
      <c r="AX153" s="297" t="str">
        <f t="shared" ref="AX153:AX156" si="112">IFERROR(((AW153/AV153)-1)*100,"ND")</f>
        <v>ND</v>
      </c>
    </row>
    <row r="154" spans="3:52">
      <c r="C154" s="319" t="s">
        <v>258</v>
      </c>
      <c r="D154" s="369" t="s">
        <v>31</v>
      </c>
      <c r="E154" s="273">
        <f>INDEX([15]resumen!$AL$24:$AQ$35,MATCH(E18,[15]resumen!$A$24:$A$35,0),MATCH($E$14,[15]resumen!$B$23:$G$23,0))</f>
        <v>437.73750000000001</v>
      </c>
      <c r="F154" s="273">
        <f>INDEX([15]resumen!$AL$24:$AQ$35,MATCH(F18,[15]resumen!$A$24:$A$35,0),MATCH($E$14,[15]resumen!$B$23:$G$23,0))</f>
        <v>363.44466399999999</v>
      </c>
      <c r="G154" s="273">
        <f>INDEX([15]resumen!$AL$24:$AQ$35,MATCH(G18,[15]resumen!$A$24:$A$35,0),MATCH($E$14,[15]resumen!$B$23:$G$23,0))</f>
        <v>396.26709000000005</v>
      </c>
      <c r="H154" s="273">
        <f>INDEX([15]resumen!$AL$24:$AQ$35,MATCH(H18,[15]resumen!$A$24:$A$35,0),MATCH($E$14,[15]resumen!$B$23:$G$23,0))</f>
        <v>366.49361900000002</v>
      </c>
      <c r="I154" s="273">
        <f>INDEX([15]resumen!$AL$24:$AQ$35,MATCH(I18,[15]resumen!$A$24:$A$35,0),MATCH($E$14,[15]resumen!$B$23:$G$23,0))</f>
        <v>384.17201400000005</v>
      </c>
      <c r="J154" s="273">
        <f>INDEX([15]resumen!$AL$24:$AQ$35,MATCH(J18,[15]resumen!$A$24:$A$35,0),MATCH($E$14,[15]resumen!$B$23:$G$23,0))</f>
        <v>342.59500600000001</v>
      </c>
      <c r="K154" s="273">
        <f>INDEX([15]resumen!$AL$24:$AQ$35,MATCH(K18,[15]resumen!$A$24:$A$35,0),MATCH($E$14,[15]resumen!$B$23:$G$23,0))</f>
        <v>398.48743099999996</v>
      </c>
      <c r="L154" s="273">
        <f>INDEX([15]resumen!$AL$24:$AQ$35,MATCH(L18,[15]resumen!$A$24:$A$35,0),MATCH($E$14,[15]resumen!$B$23:$G$23,0))</f>
        <v>242.66291200000001</v>
      </c>
      <c r="M154" s="273">
        <f>INDEX([15]resumen!$AL$24:$AQ$35,MATCH(M18,[15]resumen!$A$24:$A$35,0),MATCH($E$14,[15]resumen!$B$23:$G$23,0))</f>
        <v>265.62433799999997</v>
      </c>
      <c r="N154" s="273">
        <f>INDEX([15]resumen!$AL$24:$AQ$35,MATCH(N18,[15]resumen!$A$24:$A$35,0),MATCH($E$14,[15]resumen!$B$23:$G$23,0))</f>
        <v>278.00057099999998</v>
      </c>
      <c r="O154" s="273">
        <f>INDEX([15]resumen!$AL$24:$AQ$35,MATCH(O18,[15]resumen!$A$24:$A$35,0),MATCH($E$14,[15]resumen!$B$23:$G$23,0))</f>
        <v>298.12422399999997</v>
      </c>
      <c r="P154" s="273">
        <f>INDEX([15]resumen!$AL$24:$AQ$35,MATCH(P18,[15]resumen!$A$24:$A$35,0),MATCH($E$14,[15]resumen!$B$23:$G$23,0))</f>
        <v>366.73059699999999</v>
      </c>
      <c r="Q154" s="150"/>
      <c r="R154" s="275"/>
      <c r="S154" s="276"/>
      <c r="T154" s="274">
        <f>INDEX([15]resumen!$AL$24:$AQ$35,MATCH(T18,[15]resumen!$A$24:$A$35,0),MATCH($T$14,[15]resumen!$B$23:$G$23,0))</f>
        <v>471.00188199999997</v>
      </c>
      <c r="U154" s="274">
        <f>INDEX([15]resumen!$AL$24:$AQ$35,MATCH(U18,[15]resumen!$A$24:$A$35,0),MATCH($T$14,[15]resumen!$B$23:$G$23,0))</f>
        <v>387.80873200000002</v>
      </c>
      <c r="V154" s="274">
        <f>INDEX([15]resumen!$AL$24:$AQ$35,MATCH(V18,[15]resumen!$A$24:$A$35,0),MATCH($T$14,[15]resumen!$B$23:$G$23,0))</f>
        <v>417.37134600000002</v>
      </c>
      <c r="W154" s="274">
        <f>INDEX([15]resumen!$AL$24:$AQ$35,MATCH(W18,[15]resumen!$A$24:$A$35,0),MATCH($T$14,[15]resumen!$B$23:$G$23,0))</f>
        <v>417.11600500000003</v>
      </c>
      <c r="X154" s="274">
        <f>INDEX([15]resumen!$AL$24:$AQ$35,MATCH(X18,[15]resumen!$A$24:$A$35,0),MATCH($T$14,[15]resumen!$B$23:$G$23,0))</f>
        <v>414.90615000000003</v>
      </c>
      <c r="Y154" s="274">
        <f>INDEX([15]resumen!$AL$24:$AQ$35,MATCH(Y18,[15]resumen!$A$24:$A$35,0),MATCH($T$14,[15]resumen!$B$23:$G$23,0))</f>
        <v>368.81326200000001</v>
      </c>
      <c r="Z154" s="274">
        <f>INDEX([15]resumen!$AL$24:$AQ$35,MATCH(Z18,[15]resumen!$A$24:$A$35,0),MATCH($T$14,[15]resumen!$B$23:$G$23,0))</f>
        <v>406.82464199999998</v>
      </c>
      <c r="AA154" s="393" t="s">
        <v>100</v>
      </c>
      <c r="AB154" s="274">
        <f>INDEX([15]resumen!$AL$24:$AQ$35,MATCH(AB18,[15]resumen!$A$24:$A$35,0),MATCH($T$14,[15]resumen!$B$23:$G$23,0))</f>
        <v>0</v>
      </c>
      <c r="AC154" s="274">
        <f>INDEX([15]resumen!$AL$24:$AQ$35,MATCH(AC18,[15]resumen!$A$24:$A$35,0),MATCH($T$14,[15]resumen!$B$23:$G$23,0))</f>
        <v>0</v>
      </c>
      <c r="AD154" s="274">
        <f>INDEX([15]resumen!$AL$24:$AQ$35,MATCH(AD18,[15]resumen!$A$24:$A$35,0),MATCH($T$14,[15]resumen!$B$23:$G$23,0))</f>
        <v>0</v>
      </c>
      <c r="AE154" s="274">
        <f>INDEX([15]resumen!$AL$24:$AQ$35,MATCH(AE18,[15]resumen!$A$24:$A$35,0),MATCH($T$14,[15]resumen!$B$23:$G$23,0))</f>
        <v>0</v>
      </c>
      <c r="AF154" s="115"/>
      <c r="AG154" s="275"/>
      <c r="AH154" s="276"/>
      <c r="AI154" s="278">
        <f t="shared" ref="AI154:AI156" si="113">IFERROR(((T154/E154)-1)*100,"ND")</f>
        <v>7.5991620548844896</v>
      </c>
      <c r="AJ154" s="278">
        <f t="shared" si="110"/>
        <v>6.7036526914039385</v>
      </c>
      <c r="AK154" s="278">
        <f t="shared" si="110"/>
        <v>5.3257655083090549</v>
      </c>
      <c r="AL154" s="278">
        <f t="shared" si="110"/>
        <v>13.812624115564741</v>
      </c>
      <c r="AM154" s="278">
        <f t="shared" si="110"/>
        <v>8.000097581288145</v>
      </c>
      <c r="AN154" s="278">
        <f t="shared" si="110"/>
        <v>7.6528424351871571</v>
      </c>
      <c r="AO154" s="278">
        <f t="shared" si="110"/>
        <v>2.092214296214534</v>
      </c>
      <c r="AP154" s="278" t="str">
        <f t="shared" si="110"/>
        <v>ND</v>
      </c>
      <c r="AQ154" s="279">
        <f t="shared" si="111"/>
        <v>-100</v>
      </c>
      <c r="AR154" s="279">
        <f t="shared" si="111"/>
        <v>-100</v>
      </c>
      <c r="AS154" s="279">
        <f t="shared" si="111"/>
        <v>-100</v>
      </c>
      <c r="AT154" s="279">
        <f t="shared" si="111"/>
        <v>-100</v>
      </c>
      <c r="AU154" s="163"/>
      <c r="AV154" s="401">
        <f>SUM(E154:L154)</f>
        <v>2931.8602360000004</v>
      </c>
      <c r="AW154" s="398" t="s">
        <v>100</v>
      </c>
      <c r="AX154" s="278" t="str">
        <f t="shared" si="112"/>
        <v>ND</v>
      </c>
    </row>
    <row r="155" spans="3:52">
      <c r="C155" s="272" t="s">
        <v>109</v>
      </c>
      <c r="D155" s="369" t="s">
        <v>36</v>
      </c>
      <c r="E155" s="277">
        <f>INDEX([15]resumen!$B$5:$G$16,MATCH(E18,[15]resumen!$A$24:$A$35,0),MATCH($E$14,[15]resumen!$B$23:$G$23,0))</f>
        <v>10384</v>
      </c>
      <c r="F155" s="277">
        <f>INDEX([15]resumen!$B$5:$G$16,MATCH(F18,[15]resumen!$A$24:$A$35,0),MATCH($E$14,[15]resumen!$B$23:$G$23,0))</f>
        <v>10422</v>
      </c>
      <c r="G155" s="277">
        <f>INDEX([15]resumen!$B$5:$G$16,MATCH(G18,[15]resumen!$A$24:$A$35,0),MATCH($E$14,[15]resumen!$B$23:$G$23,0))</f>
        <v>10422</v>
      </c>
      <c r="H155" s="277">
        <f>INDEX([15]resumen!$B$5:$G$16,MATCH(H18,[15]resumen!$A$24:$A$35,0),MATCH($E$14,[15]resumen!$B$23:$G$23,0))</f>
        <v>10403</v>
      </c>
      <c r="I155" s="277">
        <f>INDEX([15]resumen!$B$5:$G$16,MATCH(I18,[15]resumen!$A$24:$A$35,0),MATCH($E$14,[15]resumen!$B$23:$G$23,0))</f>
        <v>10497</v>
      </c>
      <c r="J155" s="277">
        <f>INDEX([15]resumen!$B$5:$G$16,MATCH(J18,[15]resumen!$A$24:$A$35,0),MATCH($E$14,[15]resumen!$B$23:$G$23,0))</f>
        <v>10501</v>
      </c>
      <c r="K155" s="277">
        <f>INDEX([15]resumen!$B$5:$G$16,MATCH(K18,[15]resumen!$A$24:$A$35,0),MATCH($E$14,[15]resumen!$B$23:$G$23,0))</f>
        <v>10501</v>
      </c>
      <c r="L155" s="277">
        <f>INDEX([15]resumen!$B$5:$G$16,MATCH(L18,[15]resumen!$A$24:$A$35,0),MATCH($E$14,[15]resumen!$B$23:$G$23,0))</f>
        <v>10455</v>
      </c>
      <c r="M155" s="277">
        <f>INDEX([15]resumen!$B$5:$G$16,MATCH(M18,[15]resumen!$A$24:$A$35,0),MATCH($E$14,[15]resumen!$B$23:$G$23,0))</f>
        <v>10455</v>
      </c>
      <c r="N155" s="277">
        <f>INDEX([15]resumen!$B$5:$G$16,MATCH(N18,[15]resumen!$A$24:$A$35,0),MATCH($E$14,[15]resumen!$B$23:$G$23,0))</f>
        <v>10454</v>
      </c>
      <c r="O155" s="277">
        <f>INDEX([15]resumen!$B$5:$G$16,MATCH(O18,[15]resumen!$A$24:$A$35,0),MATCH($E$14,[15]resumen!$B$23:$G$23,0))</f>
        <v>10451</v>
      </c>
      <c r="P155" s="277">
        <f>INDEX([15]resumen!$B$5:$G$16,MATCH(P18,[15]resumen!$A$24:$A$35,0),MATCH($E$14,[15]resumen!$B$23:$G$23,0))</f>
        <v>10451</v>
      </c>
      <c r="Q155" s="150"/>
      <c r="R155" s="275"/>
      <c r="S155" s="276"/>
      <c r="T155" s="281">
        <f>INDEX([15]resumen!$B$5:$G$16,MATCH(T18,[15]resumen!$A$24:$A$35,0),MATCH($T$14,[15]resumen!$B$23:$G$23,0))</f>
        <v>10405</v>
      </c>
      <c r="U155" s="281">
        <f>INDEX([15]resumen!$B$5:$G$16,MATCH(U18,[15]resumen!$A$24:$A$35,0),MATCH($T$14,[15]resumen!$B$23:$G$23,0))</f>
        <v>10405</v>
      </c>
      <c r="V155" s="281">
        <f>INDEX([15]resumen!$B$5:$G$16,MATCH(V18,[15]resumen!$A$24:$A$35,0),MATCH($T$14,[15]resumen!$B$23:$G$23,0))</f>
        <v>10500</v>
      </c>
      <c r="W155" s="281">
        <f>INDEX([15]resumen!$B$5:$G$16,MATCH(W18,[15]resumen!$A$24:$A$35,0),MATCH($T$14,[15]resumen!$B$23:$G$23,0))</f>
        <v>10500</v>
      </c>
      <c r="X155" s="281">
        <f>INDEX([15]resumen!$B$5:$G$16,MATCH(X18,[15]resumen!$A$24:$A$35,0),MATCH($T$14,[15]resumen!$B$23:$G$23,0))</f>
        <v>10488</v>
      </c>
      <c r="Y155" s="281">
        <f>INDEX([15]resumen!$B$5:$G$16,MATCH(Y18,[15]resumen!$A$24:$A$35,0),MATCH($T$14,[15]resumen!$B$23:$G$23,0))</f>
        <v>10488</v>
      </c>
      <c r="Z155" s="281">
        <f>INDEX([15]resumen!$B$5:$G$16,MATCH(Z18,[15]resumen!$A$24:$A$35,0),MATCH($T$14,[15]resumen!$B$23:$G$23,0))</f>
        <v>10500</v>
      </c>
      <c r="AA155" s="281">
        <f>INDEX([15]resumen!$B$5:$G$16,MATCH(AA18,[15]resumen!$A$24:$A$35,0),MATCH($T$14,[15]resumen!$B$23:$G$23,0))</f>
        <v>10500</v>
      </c>
      <c r="AB155" s="281">
        <f>INDEX([15]resumen!$B$5:$G$16,MATCH(AB18,[15]resumen!$A$24:$A$35,0),MATCH($T$14,[15]resumen!$B$23:$G$23,0))</f>
        <v>0</v>
      </c>
      <c r="AC155" s="281">
        <f>INDEX([15]resumen!$B$5:$G$16,MATCH(AC18,[15]resumen!$A$24:$A$35,0),MATCH($T$14,[15]resumen!$B$23:$G$23,0))</f>
        <v>0</v>
      </c>
      <c r="AD155" s="281">
        <f>INDEX([15]resumen!$B$5:$G$16,MATCH(AD18,[15]resumen!$A$24:$A$35,0),MATCH($T$14,[15]resumen!$B$23:$G$23,0))</f>
        <v>0</v>
      </c>
      <c r="AE155" s="281">
        <f>INDEX([15]resumen!$B$5:$G$16,MATCH(AE18,[15]resumen!$A$24:$A$35,0),MATCH($T$14,[15]resumen!$B$23:$G$23,0))</f>
        <v>0</v>
      </c>
      <c r="AF155" s="115"/>
      <c r="AG155" s="275"/>
      <c r="AH155" s="276"/>
      <c r="AI155" s="278">
        <f t="shared" si="113"/>
        <v>0.20223420647149659</v>
      </c>
      <c r="AJ155" s="278">
        <f t="shared" si="110"/>
        <v>-0.16311648436000414</v>
      </c>
      <c r="AK155" s="278">
        <f t="shared" si="110"/>
        <v>0.74841681059296672</v>
      </c>
      <c r="AL155" s="278">
        <f t="shared" si="110"/>
        <v>0.93242333942131772</v>
      </c>
      <c r="AM155" s="278">
        <f t="shared" si="110"/>
        <v>-8.5738782509292566E-2</v>
      </c>
      <c r="AN155" s="278">
        <f t="shared" si="110"/>
        <v>-0.12379773354919132</v>
      </c>
      <c r="AO155" s="278">
        <f t="shared" si="110"/>
        <v>-9.5229025807053169E-3</v>
      </c>
      <c r="AP155" s="278">
        <f t="shared" si="110"/>
        <v>0.43041606886657924</v>
      </c>
      <c r="AQ155" s="279">
        <f t="shared" si="111"/>
        <v>-100</v>
      </c>
      <c r="AR155" s="279">
        <f t="shared" si="111"/>
        <v>-100</v>
      </c>
      <c r="AS155" s="279">
        <f t="shared" si="111"/>
        <v>-100</v>
      </c>
      <c r="AT155" s="279">
        <f t="shared" si="111"/>
        <v>-100</v>
      </c>
      <c r="AU155" s="163"/>
      <c r="AV155" s="402">
        <f>L155</f>
        <v>10455</v>
      </c>
      <c r="AW155" s="403">
        <f>AA155</f>
        <v>10500</v>
      </c>
      <c r="AX155" s="278">
        <f t="shared" si="112"/>
        <v>0.43041606886657924</v>
      </c>
    </row>
    <row r="156" spans="3:52">
      <c r="C156" s="272" t="s">
        <v>32</v>
      </c>
      <c r="D156" s="369" t="s">
        <v>33</v>
      </c>
      <c r="E156" s="273">
        <f>INDEX([15]resumen!$AD$5:$AI$16,MATCH(E18,[15]resumen!$A$24:$A$35,0),MATCH($E$14,[15]resumen!$B$23:$G$23,0))</f>
        <v>56.061434464933647</v>
      </c>
      <c r="F156" s="273">
        <f>INDEX([15]resumen!$AD$5:$AI$16,MATCH(F18,[15]resumen!$A$24:$A$35,0),MATCH($E$14,[15]resumen!$B$23:$G$23,0))</f>
        <v>59.327452915535815</v>
      </c>
      <c r="G156" s="273">
        <f>INDEX([15]resumen!$AD$5:$AI$16,MATCH(G18,[15]resumen!$A$24:$A$35,0),MATCH($E$14,[15]resumen!$B$23:$G$23,0))</f>
        <v>53.991246804216885</v>
      </c>
      <c r="H156" s="273">
        <f>INDEX([15]resumen!$AD$5:$AI$16,MATCH(H18,[15]resumen!$A$24:$A$35,0),MATCH($E$14,[15]resumen!$B$23:$G$23,0))</f>
        <v>56.228972411804293</v>
      </c>
      <c r="I156" s="273">
        <f>INDEX([15]resumen!$AD$5:$AI$16,MATCH(I18,[15]resumen!$A$24:$A$35,0),MATCH($E$14,[15]resumen!$B$23:$G$23,0))</f>
        <v>51.224466591069032</v>
      </c>
      <c r="J156" s="273">
        <f>INDEX([15]resumen!$AD$5:$AI$16,MATCH(J18,[15]resumen!$A$24:$A$35,0),MATCH($E$14,[15]resumen!$B$23:$G$23,0))</f>
        <v>49.865727073612035</v>
      </c>
      <c r="K156" s="273">
        <f>INDEX([15]resumen!$AD$5:$AI$16,MATCH(K18,[15]resumen!$A$24:$A$35,0),MATCH($E$14,[15]resumen!$B$23:$G$23,0))</f>
        <v>50.305500858597185</v>
      </c>
      <c r="L156" s="273">
        <f>INDEX([15]resumen!$AD$5:$AI$16,MATCH(L18,[15]resumen!$A$24:$A$35,0),MATCH($E$14,[15]resumen!$B$23:$G$23,0))</f>
        <v>52.76253066135974</v>
      </c>
      <c r="M156" s="273">
        <f>INDEX([15]resumen!$AD$5:$AI$16,MATCH(M18,[15]resumen!$A$24:$A$35,0),MATCH($E$14,[15]resumen!$B$23:$G$23,0))</f>
        <v>49.932727562569738</v>
      </c>
      <c r="N156" s="273">
        <f>INDEX([15]resumen!$AD$5:$AI$16,MATCH(N18,[15]resumen!$A$24:$A$35,0),MATCH($E$14,[15]resumen!$B$23:$G$23,0))</f>
        <v>49.41217129421058</v>
      </c>
      <c r="O156" s="273">
        <f>INDEX([15]resumen!$AD$5:$AI$16,MATCH(O18,[15]resumen!$A$24:$A$35,0),MATCH($E$14,[15]resumen!$B$23:$G$23,0))</f>
        <v>51.397633400312571</v>
      </c>
      <c r="P156" s="273">
        <f>INDEX([15]resumen!$AD$5:$AI$16,MATCH(P18,[15]resumen!$A$24:$A$35,0),MATCH($E$14,[15]resumen!$B$23:$G$23,0))</f>
        <v>47.316354971433512</v>
      </c>
      <c r="Q156" s="150"/>
      <c r="R156" s="275"/>
      <c r="S156" s="276"/>
      <c r="T156" s="274">
        <f>INDEX([15]resumen!$AD$5:$AI$16,MATCH(T18,[15]resumen!$A$24:$A$35,0),MATCH($T$14,[15]resumen!$B$23:$G$23,0))</f>
        <v>49.574181147401212</v>
      </c>
      <c r="U156" s="274">
        <f>INDEX([15]resumen!$AD$5:$AI$16,MATCH(U18,[15]resumen!$A$24:$A$35,0),MATCH($T$14,[15]resumen!$B$23:$G$23,0))</f>
        <v>52.631633143406333</v>
      </c>
      <c r="V156" s="274">
        <f>INDEX([15]resumen!$AD$5:$AI$16,MATCH(V18,[15]resumen!$A$24:$A$35,0),MATCH($T$14,[15]resumen!$B$23:$G$23,0))</f>
        <v>51.080184331797227</v>
      </c>
      <c r="W156" s="274">
        <f>INDEX([15]resumen!$AD$5:$AI$16,MATCH(W18,[15]resumen!$A$24:$A$35,0),MATCH($T$14,[15]resumen!$B$23:$G$23,0))</f>
        <v>48.362857142857145</v>
      </c>
      <c r="X156" s="274">
        <f>INDEX([15]resumen!$AD$5:$AI$16,MATCH(X18,[15]resumen!$A$24:$A$35,0),MATCH($T$14,[15]resumen!$B$23:$G$23,0))</f>
        <v>44.714081838537439</v>
      </c>
      <c r="Y156" s="274">
        <f>INDEX([15]resumen!$AD$5:$AI$16,MATCH(Y18,[15]resumen!$A$24:$A$35,0),MATCH($T$14,[15]resumen!$B$23:$G$23,0))</f>
        <v>45.546020849224512</v>
      </c>
      <c r="Z156" s="274">
        <f>INDEX([15]resumen!$AD$5:$AI$16,MATCH(Z18,[15]resumen!$A$24:$A$35,0),MATCH($T$14,[15]resumen!$B$23:$G$23,0))</f>
        <v>44.410752688172039</v>
      </c>
      <c r="AA156" s="274">
        <f>INDEX([15]resumen!$AD$5:$AI$16,MATCH(AA18,[15]resumen!$A$24:$A$35,0),MATCH($T$14,[15]resumen!$B$23:$G$23,0))</f>
        <v>45.952995391705073</v>
      </c>
      <c r="AB156" s="274">
        <f>INDEX([15]resumen!$AD$5:$AI$16,MATCH(AB18,[15]resumen!$A$24:$A$35,0),MATCH($T$14,[15]resumen!$B$23:$G$23,0))</f>
        <v>0</v>
      </c>
      <c r="AC156" s="274">
        <f>INDEX([15]resumen!$AD$5:$AI$16,MATCH(AC18,[15]resumen!$A$24:$A$35,0),MATCH($T$14,[15]resumen!$B$23:$G$23,0))</f>
        <v>0</v>
      </c>
      <c r="AD156" s="274">
        <f>INDEX([15]resumen!$AD$5:$AI$16,MATCH(AD18,[15]resumen!$A$24:$A$35,0),MATCH($T$14,[15]resumen!$B$23:$G$23,0))</f>
        <v>0</v>
      </c>
      <c r="AE156" s="274">
        <f>INDEX([15]resumen!$AD$5:$AI$16,MATCH(AE18,[15]resumen!$A$24:$A$35,0),MATCH($T$14,[15]resumen!$B$23:$G$23,0))</f>
        <v>0</v>
      </c>
      <c r="AF156" s="115"/>
      <c r="AG156" s="275"/>
      <c r="AH156" s="276"/>
      <c r="AI156" s="278">
        <f t="shared" si="113"/>
        <v>-11.57168627497429</v>
      </c>
      <c r="AJ156" s="278">
        <f t="shared" si="110"/>
        <v>-11.286208058960979</v>
      </c>
      <c r="AK156" s="278">
        <f t="shared" si="110"/>
        <v>-5.3917304095157377</v>
      </c>
      <c r="AL156" s="278">
        <f t="shared" si="110"/>
        <v>-13.989434506001741</v>
      </c>
      <c r="AM156" s="278">
        <f t="shared" si="110"/>
        <v>-12.709521808210834</v>
      </c>
      <c r="AN156" s="278">
        <f t="shared" si="110"/>
        <v>-8.6626757051205807</v>
      </c>
      <c r="AO156" s="278">
        <f t="shared" si="110"/>
        <v>-11.71789977202411</v>
      </c>
      <c r="AP156" s="278">
        <f t="shared" si="110"/>
        <v>-12.906005804307608</v>
      </c>
      <c r="AQ156" s="279">
        <f t="shared" si="111"/>
        <v>-100</v>
      </c>
      <c r="AR156" s="279">
        <f t="shared" si="111"/>
        <v>-100</v>
      </c>
      <c r="AS156" s="279">
        <f t="shared" si="111"/>
        <v>-100</v>
      </c>
      <c r="AT156" s="279">
        <f t="shared" si="111"/>
        <v>-100</v>
      </c>
      <c r="AU156" s="163"/>
      <c r="AV156" s="326">
        <f>AVERAGE(E156:L156)</f>
        <v>53.720916472641079</v>
      </c>
      <c r="AW156" s="300">
        <f>AVERAGE(T156:AA156)</f>
        <v>47.784088316637629</v>
      </c>
      <c r="AX156" s="278">
        <f t="shared" si="112"/>
        <v>-11.051241389425947</v>
      </c>
    </row>
    <row r="157" spans="3:52" s="172" customFormat="1">
      <c r="C157" s="185"/>
      <c r="D157" s="186"/>
      <c r="E157" s="186"/>
      <c r="F157" s="186"/>
      <c r="G157" s="186"/>
      <c r="H157" s="186"/>
      <c r="I157" s="187"/>
      <c r="J157" s="187"/>
      <c r="K157" s="187"/>
      <c r="L157" s="187"/>
      <c r="M157" s="187"/>
      <c r="N157" s="187"/>
      <c r="O157" s="169"/>
      <c r="P157" s="169"/>
      <c r="Q157" s="150"/>
      <c r="R157" s="169"/>
      <c r="S157" s="169"/>
      <c r="T157" s="244"/>
      <c r="U157" s="244"/>
      <c r="V157" s="244"/>
      <c r="W157" s="244"/>
      <c r="X157" s="170"/>
      <c r="Y157" s="169"/>
      <c r="Z157" s="169"/>
      <c r="AA157" s="169"/>
      <c r="AB157" s="169"/>
      <c r="AC157" s="169"/>
      <c r="AD157" s="169"/>
      <c r="AE157" s="169"/>
      <c r="AF157" s="115"/>
      <c r="AG157" s="169"/>
      <c r="AH157" s="169"/>
      <c r="AI157" s="152"/>
      <c r="AJ157" s="152"/>
      <c r="AK157" s="152"/>
      <c r="AL157" s="152"/>
      <c r="AM157" s="152"/>
      <c r="AN157" s="152"/>
      <c r="AO157" s="152"/>
      <c r="AP157" s="152"/>
      <c r="AQ157" s="152"/>
      <c r="AR157" s="152"/>
      <c r="AS157" s="152"/>
      <c r="AT157" s="152"/>
      <c r="AU157" s="194"/>
      <c r="AV157" s="152"/>
      <c r="AW157" s="170"/>
      <c r="AX157" s="171"/>
      <c r="AZ157" s="173"/>
    </row>
    <row r="158" spans="3:52" s="172" customFormat="1">
      <c r="C158" s="183" t="s">
        <v>52</v>
      </c>
      <c r="D158" s="174"/>
      <c r="E158" s="174"/>
      <c r="F158" s="174"/>
      <c r="G158" s="174"/>
      <c r="H158" s="174"/>
      <c r="I158" s="175"/>
      <c r="J158" s="175"/>
      <c r="K158" s="175"/>
      <c r="L158" s="175"/>
      <c r="M158" s="175"/>
      <c r="N158" s="175"/>
      <c r="O158" s="176"/>
      <c r="P158" s="176"/>
      <c r="Q158" s="150"/>
      <c r="R158" s="176"/>
      <c r="S158" s="176"/>
      <c r="T158" s="243"/>
      <c r="U158" s="243"/>
      <c r="V158" s="243"/>
      <c r="W158" s="243"/>
      <c r="X158" s="177"/>
      <c r="Y158" s="176"/>
      <c r="Z158" s="176"/>
      <c r="AA158" s="176"/>
      <c r="AB158" s="176"/>
      <c r="AC158" s="176"/>
      <c r="AD158" s="176"/>
      <c r="AE158" s="176"/>
      <c r="AF158" s="115"/>
      <c r="AG158" s="176"/>
      <c r="AH158" s="176"/>
      <c r="AI158" s="178"/>
      <c r="AJ158" s="178"/>
      <c r="AK158" s="178"/>
      <c r="AL158" s="178"/>
      <c r="AM158" s="178"/>
      <c r="AN158" s="178"/>
      <c r="AO158" s="178"/>
      <c r="AP158" s="178"/>
      <c r="AQ158" s="181"/>
      <c r="AR158" s="181"/>
      <c r="AS158" s="181"/>
      <c r="AT158" s="181"/>
      <c r="AU158" s="163"/>
      <c r="AV158" s="438" t="str">
        <f>AV152</f>
        <v>Acumulado Agosto</v>
      </c>
      <c r="AW158" s="439"/>
      <c r="AX158" s="292" t="s">
        <v>0</v>
      </c>
      <c r="AZ158" s="173"/>
    </row>
    <row r="159" spans="3:52">
      <c r="C159" s="305" t="s">
        <v>53</v>
      </c>
      <c r="D159" s="370" t="s">
        <v>39</v>
      </c>
      <c r="E159" s="314">
        <f>INDEX([16]resumen!$B$5:$H$16,MATCH(E18,[16]resumen!$A$5:$A$16,0),MATCH($E$14,[16]resumen!$B$4:$H$4,0))</f>
        <v>22804</v>
      </c>
      <c r="F159" s="314">
        <f>INDEX([16]resumen!$B$5:$H$16,MATCH(F18,[16]resumen!$A$5:$A$16,0),MATCH($E$14,[16]resumen!$B$4:$H$4,0))</f>
        <v>21912</v>
      </c>
      <c r="G159" s="314">
        <f>INDEX([16]resumen!$B$5:$H$16,MATCH(G18,[16]resumen!$A$5:$A$16,0),MATCH($E$14,[16]resumen!$B$4:$H$4,0))</f>
        <v>24813</v>
      </c>
      <c r="H159" s="314">
        <f>INDEX([16]resumen!$B$5:$H$16,MATCH(H18,[16]resumen!$A$5:$A$16,0),MATCH($E$14,[16]resumen!$B$4:$H$4,0))</f>
        <v>21312</v>
      </c>
      <c r="I159" s="314">
        <f>INDEX([16]resumen!$B$5:$H$16,MATCH(I18,[16]resumen!$A$5:$A$16,0),MATCH($E$14,[16]resumen!$B$4:$H$4,0))</f>
        <v>25849</v>
      </c>
      <c r="J159" s="314">
        <f>INDEX([16]resumen!$B$5:$H$16,MATCH(J18,[16]resumen!$A$5:$A$16,0),MATCH($E$14,[16]resumen!$B$4:$H$4,0))</f>
        <v>27035</v>
      </c>
      <c r="K159" s="314">
        <f>INDEX([16]resumen!$B$5:$H$16,MATCH(K18,[16]resumen!$A$5:$A$16,0),MATCH($E$14,[16]resumen!$B$4:$H$4,0))</f>
        <v>22814</v>
      </c>
      <c r="L159" s="314">
        <f>INDEX([16]resumen!$B$5:$H$16,MATCH(L18,[16]resumen!$A$5:$A$16,0),MATCH($E$14,[16]resumen!$B$4:$H$4,0))</f>
        <v>21562</v>
      </c>
      <c r="M159" s="314">
        <f>INDEX([16]resumen!$B$5:$H$16,MATCH(M18,[16]resumen!$A$5:$A$16,0),MATCH($E$14,[16]resumen!$B$4:$H$4,0))</f>
        <v>24574</v>
      </c>
      <c r="N159" s="314">
        <f>INDEX([16]resumen!$B$5:$H$16,MATCH(N18,[16]resumen!$A$5:$A$16,0),MATCH($E$14,[16]resumen!$B$4:$H$4,0))</f>
        <v>25299</v>
      </c>
      <c r="O159" s="314">
        <f>INDEX([16]resumen!$B$5:$H$16,MATCH(O18,[16]resumen!$A$5:$A$16,0),MATCH($E$14,[16]resumen!$B$4:$H$4,0))</f>
        <v>17059</v>
      </c>
      <c r="P159" s="314">
        <f>INDEX([16]resumen!$B$5:$H$16,MATCH(P18,[16]resumen!$A$5:$A$16,0),MATCH($E$14,[16]resumen!$B$4:$H$4,0))</f>
        <v>21916</v>
      </c>
      <c r="Q159" s="150"/>
      <c r="R159" s="296"/>
      <c r="S159" s="308"/>
      <c r="T159" s="295">
        <f>INDEX([16]resumen!$B$5:$H$16,MATCH(T18,[16]resumen!$A$5:$A$16,0),MATCH($T$14,[16]resumen!$B$4:$H$4,0))</f>
        <v>30707</v>
      </c>
      <c r="U159" s="295">
        <f>INDEX([16]resumen!$B$5:$H$16,MATCH(U18,[16]resumen!$A$5:$A$16,0),MATCH($T$14,[16]resumen!$B$4:$H$4,0))</f>
        <v>35465</v>
      </c>
      <c r="V159" s="295">
        <f>INDEX([16]resumen!$B$5:$H$16,MATCH(V18,[16]resumen!$A$5:$A$16,0),MATCH($T$14,[16]resumen!$B$4:$H$4,0))</f>
        <v>42788</v>
      </c>
      <c r="W159" s="295">
        <f>INDEX([16]resumen!$B$5:$H$16,MATCH(W18,[16]resumen!$A$5:$A$16,0),MATCH($T$14,[16]resumen!$B$4:$H$4,0))</f>
        <v>32395</v>
      </c>
      <c r="X159" s="295">
        <f>INDEX([16]resumen!$B$5:$H$16,MATCH(X18,[16]resumen!$A$5:$A$16,0),MATCH($T$14,[16]resumen!$B$4:$H$4,0))</f>
        <v>39272</v>
      </c>
      <c r="Y159" s="295">
        <f>INDEX([16]resumen!$B$5:$H$16,MATCH(Y18,[16]resumen!$A$5:$A$16,0),MATCH($T$14,[16]resumen!$B$4:$H$4,0))</f>
        <v>39412</v>
      </c>
      <c r="Z159" s="295">
        <f>INDEX([16]resumen!$B$5:$H$16,MATCH(Z18,[16]resumen!$A$5:$A$16,0),MATCH($T$14,[16]resumen!$B$4:$H$4,0))</f>
        <v>35480</v>
      </c>
      <c r="AA159" s="295">
        <f>INDEX([16]resumen!$B$5:$H$16,MATCH(AA18,[16]resumen!$A$5:$A$16,0),MATCH($T$14,[16]resumen!$B$4:$H$4,0))</f>
        <v>37215</v>
      </c>
      <c r="AB159" s="295">
        <f>INDEX([16]resumen!$B$5:$H$16,MATCH(AB18,[16]resumen!$A$5:$A$16,0),MATCH($T$14,[16]resumen!$B$4:$H$4,0))</f>
        <v>34525</v>
      </c>
      <c r="AC159" s="295">
        <f>INDEX([16]resumen!$B$5:$H$16,MATCH(AC18,[16]resumen!$A$5:$A$16,0),MATCH($T$14,[16]resumen!$B$4:$H$4,0))</f>
        <v>0</v>
      </c>
      <c r="AD159" s="295">
        <f>INDEX([16]resumen!$B$5:$H$16,MATCH(AD18,[16]resumen!$A$5:$A$16,0),MATCH($T$14,[16]resumen!$B$4:$H$4,0))</f>
        <v>0</v>
      </c>
      <c r="AE159" s="295">
        <f>INDEX([16]resumen!$B$5:$H$16,MATCH(AE18,[16]resumen!$A$5:$A$16,0),MATCH($T$14,[16]resumen!$B$4:$H$4,0))</f>
        <v>0</v>
      </c>
      <c r="AF159" s="115"/>
      <c r="AG159" s="296"/>
      <c r="AH159" s="308"/>
      <c r="AI159" s="297">
        <f>IFERROR(((T159/E159)-1)*100,"ND")</f>
        <v>34.656200666549729</v>
      </c>
      <c r="AJ159" s="309">
        <f t="shared" ref="AJ159:AN162" si="114">IFERROR(((U159/F159)-1)*100,"NA")</f>
        <v>61.851953267615926</v>
      </c>
      <c r="AK159" s="309">
        <f t="shared" si="114"/>
        <v>72.441865151331953</v>
      </c>
      <c r="AL159" s="309">
        <f t="shared" si="114"/>
        <v>52.003566066066064</v>
      </c>
      <c r="AM159" s="269">
        <f t="shared" si="114"/>
        <v>51.928507872644978</v>
      </c>
      <c r="AN159" s="309">
        <f t="shared" si="114"/>
        <v>45.781394488625857</v>
      </c>
      <c r="AO159" s="269">
        <f>IFERROR(((Z159/K159)-1)*100,"ND")</f>
        <v>55.518541246602958</v>
      </c>
      <c r="AP159" s="269">
        <f t="shared" ref="AP159:AT162" si="115">IFERROR(((AA159/L159)-1)*100,"ND")</f>
        <v>72.595306557833212</v>
      </c>
      <c r="AQ159" s="269">
        <f t="shared" si="115"/>
        <v>40.494018067876624</v>
      </c>
      <c r="AR159" s="269">
        <f t="shared" si="115"/>
        <v>-100</v>
      </c>
      <c r="AS159" s="269">
        <f t="shared" si="115"/>
        <v>-100</v>
      </c>
      <c r="AT159" s="269">
        <f t="shared" si="115"/>
        <v>-100</v>
      </c>
      <c r="AU159" s="163"/>
      <c r="AV159" s="397">
        <f t="shared" ref="AV159:AV162" si="116">SUM(E159:L159)</f>
        <v>188101</v>
      </c>
      <c r="AW159" s="397">
        <f t="shared" ref="AW159:AW162" si="117">SUM(T159:AA159)</f>
        <v>292734</v>
      </c>
      <c r="AX159" s="297">
        <f>IFERROR(((AW159/AV159)-1)*100,"ND")</f>
        <v>55.625966900760758</v>
      </c>
    </row>
    <row r="160" spans="3:52">
      <c r="C160" s="363" t="s">
        <v>94</v>
      </c>
      <c r="D160" s="369" t="s">
        <v>39</v>
      </c>
      <c r="E160" s="277">
        <f>INDEX([16]resumen!$M$5:$S$16,MATCH(E18,[16]resumen!$A$5:$A$16,0),MATCH($E$14,[16]resumen!$B$4:$H$4,0))</f>
        <v>8432</v>
      </c>
      <c r="F160" s="277">
        <f>INDEX([16]resumen!$M$5:$S$16,MATCH(F18,[16]resumen!$A$5:$A$16,0),MATCH($E$14,[16]resumen!$B$4:$H$4,0))</f>
        <v>7821</v>
      </c>
      <c r="G160" s="277">
        <f>INDEX([16]resumen!$M$5:$S$16,MATCH(G18,[16]resumen!$A$5:$A$16,0),MATCH($E$14,[16]resumen!$B$4:$H$4,0))</f>
        <v>9251</v>
      </c>
      <c r="H160" s="277">
        <f>INDEX([16]resumen!$M$5:$S$16,MATCH(H18,[16]resumen!$A$5:$A$16,0),MATCH($E$14,[16]resumen!$B$4:$H$4,0))</f>
        <v>8148</v>
      </c>
      <c r="I160" s="277">
        <f>INDEX([16]resumen!$M$5:$S$16,MATCH(I18,[16]resumen!$A$5:$A$16,0),MATCH($E$14,[16]resumen!$B$4:$H$4,0))</f>
        <v>9498</v>
      </c>
      <c r="J160" s="277">
        <f>INDEX([16]resumen!$M$5:$S$16,MATCH(J18,[16]resumen!$A$5:$A$16,0),MATCH($E$14,[16]resumen!$B$4:$H$4,0))</f>
        <v>10733</v>
      </c>
      <c r="K160" s="277">
        <f>INDEX([16]resumen!$M$5:$S$16,MATCH(K18,[16]resumen!$A$5:$A$16,0),MATCH($E$14,[16]resumen!$B$4:$H$4,0))</f>
        <v>8792</v>
      </c>
      <c r="L160" s="277">
        <f>INDEX([16]resumen!$M$5:$S$16,MATCH(L18,[16]resumen!$A$5:$A$16,0),MATCH($E$14,[16]resumen!$B$4:$H$4,0))</f>
        <v>7831</v>
      </c>
      <c r="M160" s="277">
        <f>INDEX([16]resumen!$M$5:$S$16,MATCH(M18,[16]resumen!$A$5:$A$16,0),MATCH($E$14,[16]resumen!$B$4:$H$4,0))</f>
        <v>8553</v>
      </c>
      <c r="N160" s="277">
        <f>INDEX([16]resumen!$M$5:$S$16,MATCH(N18,[16]resumen!$A$5:$A$16,0),MATCH($E$14,[16]resumen!$B$4:$H$4,0))</f>
        <v>9890</v>
      </c>
      <c r="O160" s="277">
        <f>INDEX([16]resumen!$M$5:$S$16,MATCH(O18,[16]resumen!$A$5:$A$16,0),MATCH($E$14,[16]resumen!$B$4:$H$4,0))</f>
        <v>7399</v>
      </c>
      <c r="P160" s="277">
        <f>INDEX([16]resumen!$M$5:$S$16,MATCH(P18,[16]resumen!$A$5:$A$16,0),MATCH($E$14,[16]resumen!$B$4:$H$4,0))</f>
        <v>9183</v>
      </c>
      <c r="Q160" s="150"/>
      <c r="R160" s="275"/>
      <c r="S160" s="276"/>
      <c r="T160" s="287">
        <f>INDEX([16]resumen!$M$5:$S$16,MATCH(T18,[16]resumen!$A$5:$A$16,0),MATCH($T$14,[16]resumen!$B$4:$H$4,0))</f>
        <v>11297</v>
      </c>
      <c r="U160" s="287">
        <f>INDEX([16]resumen!$M$5:$S$16,MATCH(U18,[16]resumen!$A$5:$A$16,0),MATCH($T$14,[16]resumen!$B$4:$H$4,0))</f>
        <v>14536</v>
      </c>
      <c r="V160" s="287">
        <f>INDEX([16]resumen!$M$5:$S$16,MATCH(V18,[16]resumen!$A$5:$A$16,0),MATCH($T$14,[16]resumen!$B$4:$H$4,0))</f>
        <v>19029</v>
      </c>
      <c r="W160" s="287">
        <f>INDEX([16]resumen!$M$5:$S$16,MATCH(W18,[16]resumen!$A$5:$A$16,0),MATCH($T$14,[16]resumen!$B$4:$H$4,0))</f>
        <v>13668</v>
      </c>
      <c r="X160" s="287">
        <f>INDEX([16]resumen!$M$5:$S$16,MATCH(X18,[16]resumen!$A$5:$A$16,0),MATCH($T$14,[16]resumen!$B$4:$H$4,0))</f>
        <v>16158</v>
      </c>
      <c r="Y160" s="287">
        <f>INDEX([16]resumen!$M$5:$S$16,MATCH(Y18,[16]resumen!$A$5:$A$16,0),MATCH($T$14,[16]resumen!$B$4:$H$4,0))</f>
        <v>16022</v>
      </c>
      <c r="Z160" s="287">
        <f>INDEX([16]resumen!$M$5:$S$16,MATCH(Z18,[16]resumen!$A$5:$A$16,0),MATCH($T$14,[16]resumen!$B$4:$H$4,0))</f>
        <v>14756</v>
      </c>
      <c r="AA160" s="287">
        <f>INDEX([16]resumen!$M$5:$S$16,MATCH(AA18,[16]resumen!$A$5:$A$16,0),MATCH($T$14,[16]resumen!$B$4:$H$4,0))</f>
        <v>16247</v>
      </c>
      <c r="AB160" s="287">
        <f>INDEX([16]resumen!$M$5:$S$16,MATCH(AB18,[16]resumen!$A$5:$A$16,0),MATCH($T$14,[16]resumen!$B$4:$H$4,0))</f>
        <v>14410</v>
      </c>
      <c r="AC160" s="287">
        <f>INDEX([16]resumen!$M$5:$S$16,MATCH(AC18,[16]resumen!$A$5:$A$16,0),MATCH($T$14,[16]resumen!$B$4:$H$4,0))</f>
        <v>0</v>
      </c>
      <c r="AD160" s="287">
        <f>INDEX([16]resumen!$M$5:$S$16,MATCH(AD18,[16]resumen!$A$5:$A$16,0),MATCH($T$14,[16]resumen!$B$4:$H$4,0))</f>
        <v>0</v>
      </c>
      <c r="AE160" s="287">
        <f>INDEX([16]resumen!$M$5:$S$16,MATCH(AE18,[16]resumen!$A$5:$A$16,0),MATCH($T$14,[16]resumen!$B$4:$H$4,0))</f>
        <v>0</v>
      </c>
      <c r="AF160" s="115"/>
      <c r="AG160" s="275"/>
      <c r="AH160" s="276"/>
      <c r="AI160" s="278">
        <f>IFERROR(((T160/E160)-1)*100,"ND")</f>
        <v>33.97770398481974</v>
      </c>
      <c r="AJ160" s="279">
        <f>IFERROR(((U160/F160)-1)*100,"NA")</f>
        <v>85.858585858585855</v>
      </c>
      <c r="AK160" s="279">
        <f t="shared" si="114"/>
        <v>105.69668143984434</v>
      </c>
      <c r="AL160" s="279">
        <f t="shared" si="114"/>
        <v>67.746686303387335</v>
      </c>
      <c r="AM160" s="278">
        <f t="shared" si="114"/>
        <v>70.120025268477576</v>
      </c>
      <c r="AN160" s="279">
        <f t="shared" si="114"/>
        <v>49.277927885959194</v>
      </c>
      <c r="AO160" s="278">
        <f t="shared" ref="AO160:AO162" si="118">IFERROR(((Z160/K160)-1)*100,"ND")</f>
        <v>67.834394904458591</v>
      </c>
      <c r="AP160" s="278">
        <f t="shared" si="115"/>
        <v>107.47031030519732</v>
      </c>
      <c r="AQ160" s="278">
        <f t="shared" si="115"/>
        <v>68.478896293698128</v>
      </c>
      <c r="AR160" s="278">
        <f t="shared" si="115"/>
        <v>-100</v>
      </c>
      <c r="AS160" s="278">
        <f t="shared" si="115"/>
        <v>-100</v>
      </c>
      <c r="AT160" s="278">
        <f t="shared" si="115"/>
        <v>-100</v>
      </c>
      <c r="AU160" s="163"/>
      <c r="AV160" s="397">
        <f t="shared" si="116"/>
        <v>70506</v>
      </c>
      <c r="AW160" s="397">
        <f t="shared" si="117"/>
        <v>121713</v>
      </c>
      <c r="AX160" s="278">
        <f t="shared" ref="AX160" si="119">IFERROR(((AW160/AV160)-1)*100,"ND")</f>
        <v>72.62786145859927</v>
      </c>
    </row>
    <row r="161" spans="3:50">
      <c r="C161" s="363" t="s">
        <v>95</v>
      </c>
      <c r="D161" s="369" t="s">
        <v>39</v>
      </c>
      <c r="E161" s="277">
        <f>INDEX([16]resumen!$V$5:$AB$16,MATCH(E18,[16]resumen!$A$5:$A$16,0),MATCH($E$14,[16]resumen!$B$4:$H$4,0))</f>
        <v>6569</v>
      </c>
      <c r="F161" s="277">
        <f>INDEX([16]resumen!$V$5:$AB$16,MATCH(F18,[16]resumen!$A$5:$A$16,0),MATCH($E$14,[16]resumen!$B$4:$H$4,0))</f>
        <v>6717</v>
      </c>
      <c r="G161" s="277">
        <f>INDEX([16]resumen!$V$5:$AB$16,MATCH(G18,[16]resumen!$A$5:$A$16,0),MATCH($E$14,[16]resumen!$B$4:$H$4,0))</f>
        <v>7663</v>
      </c>
      <c r="H161" s="277">
        <f>INDEX([16]resumen!$V$5:$AB$16,MATCH(H18,[16]resumen!$A$5:$A$16,0),MATCH($E$14,[16]resumen!$B$4:$H$4,0))</f>
        <v>5703</v>
      </c>
      <c r="I161" s="277">
        <f>INDEX([16]resumen!$V$5:$AB$16,MATCH(I18,[16]resumen!$A$5:$A$16,0),MATCH($E$14,[16]resumen!$B$4:$H$4,0))</f>
        <v>7179</v>
      </c>
      <c r="J161" s="277">
        <f>INDEX([16]resumen!$V$5:$AB$16,MATCH(J18,[16]resumen!$A$5:$A$16,0),MATCH($E$14,[16]resumen!$B$4:$H$4,0))</f>
        <v>7938</v>
      </c>
      <c r="K161" s="277">
        <f>INDEX([16]resumen!$V$5:$AB$16,MATCH(K18,[16]resumen!$A$5:$A$16,0),MATCH($E$14,[16]resumen!$B$4:$H$4,0))</f>
        <v>6760</v>
      </c>
      <c r="L161" s="277">
        <f>INDEX([16]resumen!$V$5:$AB$16,MATCH(L18,[16]resumen!$A$5:$A$16,0),MATCH($E$14,[16]resumen!$B$4:$H$4,0))</f>
        <v>6084</v>
      </c>
      <c r="M161" s="277">
        <f>INDEX([16]resumen!$V$5:$AB$16,MATCH(M18,[16]resumen!$A$5:$A$16,0),MATCH($E$14,[16]resumen!$B$4:$H$4,0))</f>
        <v>7442</v>
      </c>
      <c r="N161" s="277">
        <f>INDEX([16]resumen!$V$5:$AB$16,MATCH(N18,[16]resumen!$A$5:$A$16,0),MATCH($E$14,[16]resumen!$B$4:$H$4,0))</f>
        <v>7506</v>
      </c>
      <c r="O161" s="277">
        <f>INDEX([16]resumen!$V$5:$AB$16,MATCH(O18,[16]resumen!$A$5:$A$16,0),MATCH($E$14,[16]resumen!$B$4:$H$4,0))</f>
        <v>4563</v>
      </c>
      <c r="P161" s="277">
        <f>INDEX([16]resumen!$V$5:$AB$16,MATCH(P18,[16]resumen!$A$5:$A$16,0),MATCH($E$14,[16]resumen!$B$4:$H$4,0))</f>
        <v>5786</v>
      </c>
      <c r="Q161" s="150"/>
      <c r="R161" s="275"/>
      <c r="S161" s="276"/>
      <c r="T161" s="287">
        <f>INDEX([16]resumen!$V$5:$AB$16,MATCH(T18,[16]resumen!$A$5:$A$16,0),MATCH($T$14,[16]resumen!$B$4:$H$4,0))</f>
        <v>6420</v>
      </c>
      <c r="U161" s="287">
        <f>INDEX([16]resumen!$V$5:$AB$16,MATCH(U18,[16]resumen!$A$5:$A$16,0),MATCH($T$14,[16]resumen!$B$4:$H$4,0))</f>
        <v>7867</v>
      </c>
      <c r="V161" s="287">
        <f>INDEX([16]resumen!$V$5:$AB$16,MATCH(V18,[16]resumen!$A$5:$A$16,0),MATCH($T$14,[16]resumen!$B$4:$H$4,0))</f>
        <v>9378</v>
      </c>
      <c r="W161" s="287">
        <f>INDEX([16]resumen!$V$5:$AB$16,MATCH(W18,[16]resumen!$A$5:$A$16,0),MATCH($T$14,[16]resumen!$B$4:$H$4,0))</f>
        <v>7588</v>
      </c>
      <c r="X161" s="287">
        <f>INDEX([16]resumen!$V$5:$AB$16,MATCH(X18,[16]resumen!$A$5:$A$16,0),MATCH($T$14,[16]resumen!$B$4:$H$4,0))</f>
        <v>9710</v>
      </c>
      <c r="Y161" s="287">
        <f>INDEX([16]resumen!$V$5:$AB$16,MATCH(Y18,[16]resumen!$A$5:$A$16,0),MATCH($T$14,[16]resumen!$B$4:$H$4,0))</f>
        <v>9188</v>
      </c>
      <c r="Z161" s="287">
        <f>INDEX([16]resumen!$V$5:$AB$16,MATCH(Z18,[16]resumen!$A$5:$A$16,0),MATCH($T$14,[16]resumen!$B$4:$H$4,0))</f>
        <v>8098</v>
      </c>
      <c r="AA161" s="287">
        <f>INDEX([16]resumen!$V$5:$AB$16,MATCH(AA18,[16]resumen!$A$5:$A$16,0),MATCH($T$14,[16]resumen!$B$4:$H$4,0))</f>
        <v>8811</v>
      </c>
      <c r="AB161" s="287">
        <f>INDEX([16]resumen!$V$5:$AB$16,MATCH(AB18,[16]resumen!$A$5:$A$16,0),MATCH($T$14,[16]resumen!$B$4:$H$4,0))</f>
        <v>8276</v>
      </c>
      <c r="AC161" s="287">
        <f>INDEX([16]resumen!$V$5:$AB$16,MATCH(AC18,[16]resumen!$A$5:$A$16,0),MATCH($T$14,[16]resumen!$B$4:$H$4,0))</f>
        <v>0</v>
      </c>
      <c r="AD161" s="287">
        <f>INDEX([16]resumen!$V$5:$AB$16,MATCH(AD18,[16]resumen!$A$5:$A$16,0),MATCH($T$14,[16]resumen!$B$4:$H$4,0))</f>
        <v>0</v>
      </c>
      <c r="AE161" s="287">
        <f>INDEX([16]resumen!$V$5:$AB$16,MATCH(AE18,[16]resumen!$A$5:$A$16,0),MATCH($T$14,[16]resumen!$B$4:$H$4,0))</f>
        <v>0</v>
      </c>
      <c r="AF161" s="115"/>
      <c r="AG161" s="275"/>
      <c r="AH161" s="276"/>
      <c r="AI161" s="278">
        <f>IFERROR(((T161/E161)-1)*100,"ND")</f>
        <v>-2.2682295630994109</v>
      </c>
      <c r="AJ161" s="279">
        <f>IFERROR(((U161/F161)-1)*100,"NA")</f>
        <v>17.120738424892057</v>
      </c>
      <c r="AK161" s="279">
        <f>IFERROR(((V161/G161)-1)*100,"NA")</f>
        <v>22.380268824220284</v>
      </c>
      <c r="AL161" s="279">
        <f t="shared" si="114"/>
        <v>33.052779238997012</v>
      </c>
      <c r="AM161" s="278">
        <f t="shared" si="114"/>
        <v>35.255606630449932</v>
      </c>
      <c r="AN161" s="279">
        <f t="shared" si="114"/>
        <v>15.747039556563358</v>
      </c>
      <c r="AO161" s="278">
        <f t="shared" si="118"/>
        <v>19.792899408284015</v>
      </c>
      <c r="AP161" s="278">
        <f t="shared" si="115"/>
        <v>44.822485207100591</v>
      </c>
      <c r="AQ161" s="278">
        <f t="shared" si="115"/>
        <v>11.206664875033589</v>
      </c>
      <c r="AR161" s="278">
        <f t="shared" si="115"/>
        <v>-100</v>
      </c>
      <c r="AS161" s="278">
        <f t="shared" si="115"/>
        <v>-100</v>
      </c>
      <c r="AT161" s="278">
        <f t="shared" si="115"/>
        <v>-100</v>
      </c>
      <c r="AU161" s="163"/>
      <c r="AV161" s="397">
        <f t="shared" si="116"/>
        <v>54613</v>
      </c>
      <c r="AW161" s="397">
        <f t="shared" si="117"/>
        <v>67060</v>
      </c>
      <c r="AX161" s="278">
        <f>IFERROR(((AW161/AV161)-1)*100,"ND")</f>
        <v>22.791276802226569</v>
      </c>
    </row>
    <row r="162" spans="3:50" ht="17.25" customHeight="1">
      <c r="C162" s="364" t="s">
        <v>96</v>
      </c>
      <c r="D162" s="369" t="s">
        <v>39</v>
      </c>
      <c r="E162" s="277">
        <f>INDEX([16]resumen!$AE$5:$AK$16,MATCH(E18,[16]resumen!$A$5:$A$16,0),MATCH($E$14,[16]resumen!$B$4:$H$4,0))</f>
        <v>7803</v>
      </c>
      <c r="F162" s="277">
        <f>INDEX([16]resumen!$AE$5:$AK$16,MATCH(F18,[16]resumen!$A$5:$A$16,0),MATCH($E$14,[16]resumen!$B$4:$H$4,0))</f>
        <v>7374</v>
      </c>
      <c r="G162" s="277">
        <f>INDEX([16]resumen!$AE$5:$AK$16,MATCH(G18,[16]resumen!$A$5:$A$16,0),MATCH($E$14,[16]resumen!$B$4:$H$4,0))</f>
        <v>7899</v>
      </c>
      <c r="H162" s="277">
        <f>INDEX([16]resumen!$AE$5:$AK$16,MATCH(H18,[16]resumen!$A$5:$A$16,0),MATCH($E$14,[16]resumen!$B$4:$H$4,0))</f>
        <v>7461</v>
      </c>
      <c r="I162" s="277">
        <f>INDEX([16]resumen!$AE$5:$AK$16,MATCH(I18,[16]resumen!$A$5:$A$16,0),MATCH($E$14,[16]resumen!$B$4:$H$4,0))</f>
        <v>9172</v>
      </c>
      <c r="J162" s="277">
        <f>INDEX([16]resumen!$AE$5:$AK$16,MATCH(J18,[16]resumen!$A$5:$A$16,0),MATCH($E$14,[16]resumen!$B$4:$H$4,0))</f>
        <v>8364</v>
      </c>
      <c r="K162" s="277">
        <f>INDEX([16]resumen!$AE$5:$AK$16,MATCH(K18,[16]resumen!$A$5:$A$16,0),MATCH($E$14,[16]resumen!$B$4:$H$4,0))</f>
        <v>7262</v>
      </c>
      <c r="L162" s="277">
        <f>INDEX([16]resumen!$AE$5:$AK$16,MATCH(L18,[16]resumen!$A$5:$A$16,0),MATCH($E$14,[16]resumen!$B$4:$H$4,0))</f>
        <v>7647</v>
      </c>
      <c r="M162" s="277">
        <f>INDEX([16]resumen!$AE$5:$AK$16,MATCH(M18,[16]resumen!$A$5:$A$16,0),MATCH($E$14,[16]resumen!$B$4:$H$4,0))</f>
        <v>8579</v>
      </c>
      <c r="N162" s="277">
        <f>INDEX([16]resumen!$AE$5:$AK$16,MATCH(N18,[16]resumen!$A$5:$A$16,0),MATCH($E$14,[16]resumen!$B$4:$H$4,0))</f>
        <v>7903</v>
      </c>
      <c r="O162" s="277">
        <f>INDEX([16]resumen!$AE$5:$AK$16,MATCH(O18,[16]resumen!$A$5:$A$16,0),MATCH($E$14,[16]resumen!$B$4:$H$4,0))</f>
        <v>5097</v>
      </c>
      <c r="P162" s="277">
        <f>INDEX([16]resumen!$AE$5:$AK$16,MATCH(P18,[16]resumen!$A$5:$A$16,0),MATCH($E$14,[16]resumen!$B$4:$H$4,0))</f>
        <v>6947</v>
      </c>
      <c r="Q162" s="150"/>
      <c r="R162" s="275"/>
      <c r="S162" s="276"/>
      <c r="T162" s="287">
        <f>INDEX([16]resumen!$AE$5:$AK$16,MATCH(T18,[16]resumen!$A$5:$A$16,0),MATCH($T$14,[16]resumen!$B$4:$H$4,0))</f>
        <v>12990</v>
      </c>
      <c r="U162" s="287">
        <f>INDEX([16]resumen!$AE$5:$AK$16,MATCH(U18,[16]resumen!$A$5:$A$16,0),MATCH($T$14,[16]resumen!$B$4:$H$4,0))</f>
        <v>13062</v>
      </c>
      <c r="V162" s="287">
        <f>INDEX([16]resumen!$AE$5:$AK$16,MATCH(V18,[16]resumen!$A$5:$A$16,0),MATCH($T$14,[16]resumen!$B$4:$H$4,0))</f>
        <v>14381</v>
      </c>
      <c r="W162" s="287">
        <f>INDEX([16]resumen!$AE$5:$AK$16,MATCH(W18,[16]resumen!$A$5:$A$16,0),MATCH($T$14,[16]resumen!$B$4:$H$4,0))</f>
        <v>11139</v>
      </c>
      <c r="X162" s="287">
        <f>INDEX([16]resumen!$AE$5:$AK$16,MATCH(X18,[16]resumen!$A$5:$A$16,0),MATCH($T$14,[16]resumen!$B$4:$H$4,0))</f>
        <v>13404</v>
      </c>
      <c r="Y162" s="287">
        <f>INDEX([16]resumen!$AE$5:$AK$16,MATCH(Y18,[16]resumen!$A$5:$A$16,0),MATCH($T$14,[16]resumen!$B$4:$H$4,0))</f>
        <v>14202</v>
      </c>
      <c r="Z162" s="287">
        <f>INDEX([16]resumen!$AE$5:$AK$16,MATCH(Z18,[16]resumen!$A$5:$A$16,0),MATCH($T$14,[16]resumen!$B$4:$H$4,0))</f>
        <v>12626</v>
      </c>
      <c r="AA162" s="287">
        <f>INDEX([16]resumen!$AE$5:$AK$16,MATCH(AA18,[16]resumen!$A$5:$A$16,0),MATCH($T$14,[16]resumen!$B$4:$H$4,0))</f>
        <v>12157</v>
      </c>
      <c r="AB162" s="287">
        <f>INDEX([16]resumen!$AE$5:$AK$16,MATCH(AB18,[16]resumen!$A$5:$A$16,0),MATCH($T$14,[16]resumen!$B$4:$H$4,0))</f>
        <v>11839</v>
      </c>
      <c r="AC162" s="287">
        <f>INDEX([16]resumen!$AE$5:$AK$16,MATCH(AC18,[16]resumen!$A$5:$A$16,0),MATCH($T$14,[16]resumen!$B$4:$H$4,0))</f>
        <v>0</v>
      </c>
      <c r="AD162" s="287">
        <f>INDEX([16]resumen!$AE$5:$AK$16,MATCH(AD18,[16]resumen!$A$5:$A$16,0),MATCH($T$14,[16]resumen!$B$4:$H$4,0))</f>
        <v>0</v>
      </c>
      <c r="AE162" s="287">
        <f>INDEX([16]resumen!$AE$5:$AK$16,MATCH(AE18,[16]resumen!$A$5:$A$16,0),MATCH($T$14,[16]resumen!$B$4:$H$4,0))</f>
        <v>0</v>
      </c>
      <c r="AF162" s="115"/>
      <c r="AG162" s="275"/>
      <c r="AH162" s="276"/>
      <c r="AI162" s="278">
        <f>IFERROR(((T162/E162)-1)*100,"ND")</f>
        <v>66.474432910419083</v>
      </c>
      <c r="AJ162" s="279">
        <f>IFERROR(((U162/F162)-1)*100,"NA")</f>
        <v>77.135882831570385</v>
      </c>
      <c r="AK162" s="279">
        <f>IFERROR(((V162/G162)-1)*100,"NA")</f>
        <v>82.061020382326873</v>
      </c>
      <c r="AL162" s="279">
        <f t="shared" si="114"/>
        <v>49.296340973059905</v>
      </c>
      <c r="AM162" s="278">
        <f t="shared" si="114"/>
        <v>46.140427387701699</v>
      </c>
      <c r="AN162" s="279">
        <f t="shared" si="114"/>
        <v>69.799139167862265</v>
      </c>
      <c r="AO162" s="278">
        <f t="shared" si="118"/>
        <v>73.863949325254751</v>
      </c>
      <c r="AP162" s="278">
        <f t="shared" si="115"/>
        <v>58.977376749051928</v>
      </c>
      <c r="AQ162" s="278">
        <f t="shared" si="115"/>
        <v>37.999766872595877</v>
      </c>
      <c r="AR162" s="278">
        <f t="shared" si="115"/>
        <v>-100</v>
      </c>
      <c r="AS162" s="278">
        <f t="shared" si="115"/>
        <v>-100</v>
      </c>
      <c r="AT162" s="278">
        <f t="shared" si="115"/>
        <v>-100</v>
      </c>
      <c r="AU162" s="357"/>
      <c r="AV162" s="397">
        <f t="shared" si="116"/>
        <v>62982</v>
      </c>
      <c r="AW162" s="397">
        <f t="shared" si="117"/>
        <v>103961</v>
      </c>
      <c r="AX162" s="278">
        <f>IFERROR(((AW162/AV162)-1)*100,"ND")</f>
        <v>65.064621637928298</v>
      </c>
    </row>
    <row r="163" spans="3:50" ht="15.75" thickBot="1">
      <c r="C163" s="202"/>
      <c r="D163" s="202"/>
      <c r="E163" s="202"/>
      <c r="F163" s="202"/>
      <c r="G163" s="202"/>
      <c r="H163" s="202"/>
      <c r="I163" s="202"/>
      <c r="J163" s="104"/>
      <c r="K163" s="104"/>
      <c r="L163" s="104"/>
      <c r="M163" s="104"/>
      <c r="N163" s="104"/>
      <c r="O163" s="90"/>
      <c r="P163" s="90"/>
      <c r="Q163" s="209"/>
      <c r="R163" s="90"/>
      <c r="S163" s="90"/>
      <c r="T163" s="239"/>
      <c r="U163" s="239"/>
      <c r="V163" s="239"/>
      <c r="W163" s="239"/>
      <c r="X163" s="239"/>
      <c r="Y163" s="90"/>
      <c r="Z163" s="90"/>
      <c r="AA163" s="90"/>
      <c r="AB163" s="90"/>
      <c r="AC163" s="90"/>
      <c r="AD163" s="90"/>
      <c r="AE163" s="90"/>
      <c r="AF163" s="90"/>
      <c r="AG163" s="90"/>
      <c r="AH163" s="90"/>
      <c r="AI163" s="107"/>
      <c r="AJ163" s="107"/>
      <c r="AK163" s="107"/>
      <c r="AL163" s="107"/>
      <c r="AM163" s="203"/>
      <c r="AN163" s="203"/>
      <c r="AO163" s="203"/>
      <c r="AP163" s="203"/>
      <c r="AQ163" s="203"/>
      <c r="AR163" s="203"/>
      <c r="AS163" s="203"/>
      <c r="AT163" s="203"/>
      <c r="AU163" s="203"/>
      <c r="AV163" s="247"/>
      <c r="AW163" s="247"/>
      <c r="AX163" s="203"/>
    </row>
    <row r="164" spans="3:50" ht="43.5" customHeight="1" thickTop="1">
      <c r="C164" s="444" t="s">
        <v>272</v>
      </c>
      <c r="D164" s="445"/>
      <c r="E164" s="444"/>
      <c r="F164" s="444"/>
      <c r="G164" s="444"/>
      <c r="H164" s="444"/>
      <c r="I164" s="444"/>
      <c r="J164" s="444"/>
      <c r="K164" s="444"/>
      <c r="L164" s="444"/>
      <c r="M164" s="444"/>
      <c r="N164" s="444"/>
      <c r="O164" s="444"/>
      <c r="P164" s="444"/>
      <c r="Q164" s="444"/>
      <c r="R164" s="444"/>
      <c r="S164" s="444"/>
      <c r="T164" s="444"/>
      <c r="U164" s="444"/>
      <c r="V164" s="444"/>
      <c r="W164" s="444"/>
      <c r="X164" s="444"/>
      <c r="Y164" s="444"/>
      <c r="Z164" s="444"/>
      <c r="AA164" s="444"/>
      <c r="AB164" s="444"/>
      <c r="AC164" s="444"/>
      <c r="AD164" s="444"/>
      <c r="AE164" s="444"/>
      <c r="AF164" s="444"/>
      <c r="AG164" s="444"/>
      <c r="AH164" s="444"/>
      <c r="AI164" s="444"/>
      <c r="AJ164" s="204"/>
      <c r="AK164" s="204"/>
      <c r="AL164" s="204"/>
      <c r="AM164" s="204"/>
      <c r="AN164" s="204"/>
      <c r="AO164" s="204"/>
      <c r="AP164" s="204"/>
      <c r="AQ164" s="204"/>
      <c r="AR164" s="204"/>
      <c r="AS164" s="204"/>
      <c r="AT164" s="204"/>
      <c r="AU164" s="204"/>
      <c r="AV164" s="204"/>
      <c r="AW164" s="204"/>
    </row>
    <row r="165" spans="3:50">
      <c r="C165" s="205"/>
      <c r="E165" s="205"/>
      <c r="F165" s="205"/>
      <c r="G165" s="205"/>
      <c r="H165" s="205"/>
      <c r="I165" s="205"/>
      <c r="J165" s="205"/>
      <c r="K165" s="205"/>
      <c r="L165" s="205"/>
      <c r="M165" s="205"/>
      <c r="N165" s="205"/>
      <c r="O165" s="205"/>
      <c r="P165" s="205"/>
      <c r="Q165" s="210"/>
      <c r="R165" s="205"/>
      <c r="S165" s="205"/>
      <c r="T165" s="205"/>
      <c r="U165" s="205"/>
      <c r="V165" s="205"/>
      <c r="W165" s="205"/>
      <c r="X165" s="205"/>
      <c r="Y165" s="205"/>
      <c r="Z165" s="205"/>
      <c r="AA165" s="205"/>
      <c r="AB165" s="205"/>
      <c r="AC165" s="205"/>
      <c r="AD165" s="205"/>
      <c r="AE165" s="205"/>
      <c r="AF165" s="205"/>
      <c r="AG165" s="205"/>
      <c r="AH165" s="205"/>
      <c r="AI165" s="205"/>
      <c r="AJ165" s="205"/>
      <c r="AK165" s="205"/>
      <c r="AL165" s="205"/>
      <c r="AM165" s="205"/>
      <c r="AN165" s="205"/>
      <c r="AO165" s="205"/>
      <c r="AP165" s="205"/>
      <c r="AQ165" s="205"/>
      <c r="AR165" s="205"/>
      <c r="AS165" s="205"/>
      <c r="AT165" s="205"/>
      <c r="AU165" s="205"/>
      <c r="AV165" s="205"/>
      <c r="AW165" s="205"/>
    </row>
  </sheetData>
  <mergeCells count="27">
    <mergeCell ref="E8:AN8"/>
    <mergeCell ref="E9:V10"/>
    <mergeCell ref="Y9:AX10"/>
    <mergeCell ref="AI14:AT14"/>
    <mergeCell ref="AV14:AW14"/>
    <mergeCell ref="AX14:AX17"/>
    <mergeCell ref="AV103:AW103"/>
    <mergeCell ref="AV23:AW23"/>
    <mergeCell ref="AV28:AW28"/>
    <mergeCell ref="AV34:AW34"/>
    <mergeCell ref="AV40:AW40"/>
    <mergeCell ref="AV46:AW46"/>
    <mergeCell ref="AV51:AW51"/>
    <mergeCell ref="AV56:AW56"/>
    <mergeCell ref="AV63:AW63"/>
    <mergeCell ref="AV68:AW68"/>
    <mergeCell ref="AV81:AW81"/>
    <mergeCell ref="AV91:AW91"/>
    <mergeCell ref="AV152:AW152"/>
    <mergeCell ref="AV158:AW158"/>
    <mergeCell ref="C164:AI164"/>
    <mergeCell ref="AV108:AW108"/>
    <mergeCell ref="AV114:AW114"/>
    <mergeCell ref="AV121:AW121"/>
    <mergeCell ref="AV127:AW127"/>
    <mergeCell ref="AV136:AW136"/>
    <mergeCell ref="AV144:AW144"/>
  </mergeCells>
  <conditionalFormatting sqref="AI128:AT134">
    <cfRule type="aboveAverage" priority="135" aboveAverage="0"/>
  </conditionalFormatting>
  <conditionalFormatting sqref="AQ23:AT23 AQ56:AT56 AQ67:AT67 AQ62:AT63 AQ103:AT103 AQ158:AT158 AQ126:AT126 AQ152:AT152 AQ121:AT121 AX69:AX79 AQ90:AT96 AX92:AX96 AX98:AX101 AQ69:AT81 AI69:AP79 AI92:AP96 AI98:AT101 AI128:AT134">
    <cfRule type="cellIs" dxfId="64" priority="134" operator="lessThan">
      <formula>-0.0001</formula>
    </cfRule>
  </conditionalFormatting>
  <conditionalFormatting sqref="AQ144:AT144 AU139:AU142 AU144:AU150 AU152:AU156 AU158:AU161">
    <cfRule type="aboveAverage" priority="133" aboveAverage="0"/>
  </conditionalFormatting>
  <conditionalFormatting sqref="AQ144:AT144 AU139:AU142 AU144:AU150 AU152:AU156 AU158:AU161">
    <cfRule type="cellIs" dxfId="63" priority="132" operator="lessThan">
      <formula>-0.0001</formula>
    </cfRule>
  </conditionalFormatting>
  <conditionalFormatting sqref="AQ32:AT32 AQ68:AT68 AU114:AU126">
    <cfRule type="cellIs" dxfId="62" priority="131" operator="lessThan">
      <formula>-0.0001</formula>
    </cfRule>
  </conditionalFormatting>
  <conditionalFormatting sqref="AK137:AT142">
    <cfRule type="aboveAverage" priority="130" aboveAverage="0"/>
  </conditionalFormatting>
  <conditionalFormatting sqref="AK137:AT142">
    <cfRule type="cellIs" dxfId="61" priority="129" operator="lessThan">
      <formula>-0.0001</formula>
    </cfRule>
  </conditionalFormatting>
  <conditionalFormatting sqref="AQ145:AT150">
    <cfRule type="aboveAverage" priority="128" aboveAverage="0"/>
  </conditionalFormatting>
  <conditionalFormatting sqref="AQ145:AT150">
    <cfRule type="cellIs" dxfId="60" priority="127" operator="lessThan">
      <formula>-0.0001</formula>
    </cfRule>
  </conditionalFormatting>
  <conditionalFormatting sqref="AQ92:AT96 AQ98:AT101">
    <cfRule type="aboveAverage" priority="126" aboveAverage="0"/>
  </conditionalFormatting>
  <conditionalFormatting sqref="AJ122:AT123 AJ125:AT125 AQ124:AT124">
    <cfRule type="aboveAverage" priority="125" aboveAverage="0"/>
  </conditionalFormatting>
  <conditionalFormatting sqref="AJ122:AT123 AJ125:AT125 AQ124:AT124">
    <cfRule type="cellIs" dxfId="59" priority="124" operator="lessThan">
      <formula>-0.0001</formula>
    </cfRule>
  </conditionalFormatting>
  <conditionalFormatting sqref="AQ153:AT156">
    <cfRule type="aboveAverage" priority="123" aboveAverage="0"/>
  </conditionalFormatting>
  <conditionalFormatting sqref="AQ153:AT156">
    <cfRule type="cellIs" dxfId="58" priority="122" operator="lessThan">
      <formula>-0.0001</formula>
    </cfRule>
  </conditionalFormatting>
  <conditionalFormatting sqref="AJ24:AT26">
    <cfRule type="aboveAverage" priority="121" aboveAverage="0"/>
  </conditionalFormatting>
  <conditionalFormatting sqref="AJ24:AT26">
    <cfRule type="cellIs" dxfId="57" priority="120" operator="lessThan">
      <formula>-0.0001</formula>
    </cfRule>
  </conditionalFormatting>
  <conditionalFormatting sqref="AJ69:AM79 AQ69:AT79">
    <cfRule type="aboveAverage" priority="119" aboveAverage="0"/>
  </conditionalFormatting>
  <conditionalFormatting sqref="AQ82:AT89">
    <cfRule type="aboveAverage" priority="118" aboveAverage="0"/>
  </conditionalFormatting>
  <conditionalFormatting sqref="AQ82:AT89">
    <cfRule type="cellIs" dxfId="56" priority="117" operator="lessThan">
      <formula>-0.0001</formula>
    </cfRule>
  </conditionalFormatting>
  <conditionalFormatting sqref="AJ64:AM66 AQ64:AT66">
    <cfRule type="aboveAverage" priority="116" aboveAverage="0"/>
  </conditionalFormatting>
  <conditionalFormatting sqref="AJ64:AM66 AQ64:AT66">
    <cfRule type="cellIs" dxfId="55" priority="115" operator="lessThan">
      <formula>-0.0001</formula>
    </cfRule>
  </conditionalFormatting>
  <conditionalFormatting sqref="AJ57:AT61">
    <cfRule type="aboveAverage" priority="114" aboveAverage="0"/>
  </conditionalFormatting>
  <conditionalFormatting sqref="AJ57:AT61">
    <cfRule type="cellIs" dxfId="54" priority="113" operator="lessThan">
      <formula>-0.0001</formula>
    </cfRule>
  </conditionalFormatting>
  <conditionalFormatting sqref="AQ115:AT115 AQ104:AT106">
    <cfRule type="aboveAverage" priority="112" aboveAverage="0"/>
  </conditionalFormatting>
  <conditionalFormatting sqref="AQ115:AT115 AQ104:AT106">
    <cfRule type="cellIs" dxfId="53" priority="111" operator="lessThan">
      <formula>-0.0001</formula>
    </cfRule>
  </conditionalFormatting>
  <conditionalFormatting sqref="AJ159:AT162">
    <cfRule type="aboveAverage" priority="110" aboveAverage="0"/>
  </conditionalFormatting>
  <conditionalFormatting sqref="AJ159:AT162">
    <cfRule type="cellIs" dxfId="52" priority="109" operator="lessThan">
      <formula>-0.0001</formula>
    </cfRule>
  </conditionalFormatting>
  <conditionalFormatting sqref="AX128:AX134">
    <cfRule type="aboveAverage" priority="108" aboveAverage="0"/>
  </conditionalFormatting>
  <conditionalFormatting sqref="AX128:AX134">
    <cfRule type="cellIs" dxfId="51" priority="107" operator="lessThan">
      <formula>-0.0001</formula>
    </cfRule>
  </conditionalFormatting>
  <conditionalFormatting sqref="AX137:AX142">
    <cfRule type="aboveAverage" priority="106" aboveAverage="0"/>
  </conditionalFormatting>
  <conditionalFormatting sqref="AX137:AX142">
    <cfRule type="cellIs" dxfId="50" priority="105" operator="lessThan">
      <formula>-0.0001</formula>
    </cfRule>
  </conditionalFormatting>
  <conditionalFormatting sqref="AX145:AX150">
    <cfRule type="aboveAverage" priority="104" aboveAverage="0"/>
  </conditionalFormatting>
  <conditionalFormatting sqref="AX145:AX150">
    <cfRule type="cellIs" dxfId="49" priority="103" operator="lessThan">
      <formula>-0.0001</formula>
    </cfRule>
  </conditionalFormatting>
  <conditionalFormatting sqref="AI92:AP96 AI98:AP101">
    <cfRule type="aboveAverage" priority="102" aboveAverage="0"/>
  </conditionalFormatting>
  <conditionalFormatting sqref="AX92:AX96 AX98:AX101">
    <cfRule type="aboveAverage" priority="101" aboveAverage="0"/>
  </conditionalFormatting>
  <conditionalFormatting sqref="AX122:AX125">
    <cfRule type="aboveAverage" priority="100" aboveAverage="0"/>
  </conditionalFormatting>
  <conditionalFormatting sqref="AX122:AX125">
    <cfRule type="cellIs" dxfId="48" priority="99" operator="lessThan">
      <formula>-0.0001</formula>
    </cfRule>
  </conditionalFormatting>
  <conditionalFormatting sqref="AI122:AI125 AJ124:AP124">
    <cfRule type="aboveAverage" priority="98" aboveAverage="0"/>
  </conditionalFormatting>
  <conditionalFormatting sqref="AI122:AI125 AJ124:AP124">
    <cfRule type="cellIs" dxfId="47" priority="97" operator="lessThan">
      <formula>-0.0001</formula>
    </cfRule>
  </conditionalFormatting>
  <conditionalFormatting sqref="AI153:AP156">
    <cfRule type="aboveAverage" priority="96" aboveAverage="0"/>
  </conditionalFormatting>
  <conditionalFormatting sqref="AI153:AP156">
    <cfRule type="cellIs" dxfId="46" priority="95" operator="lessThan">
      <formula>-0.0001</formula>
    </cfRule>
  </conditionalFormatting>
  <conditionalFormatting sqref="AX153:AX156">
    <cfRule type="aboveAverage" priority="94" aboveAverage="0"/>
  </conditionalFormatting>
  <conditionalFormatting sqref="AX153:AX156">
    <cfRule type="cellIs" dxfId="45" priority="93" operator="lessThan">
      <formula>-0.0001</formula>
    </cfRule>
  </conditionalFormatting>
  <conditionalFormatting sqref="AI24:AI26">
    <cfRule type="aboveAverage" priority="92" aboveAverage="0"/>
  </conditionalFormatting>
  <conditionalFormatting sqref="AI24:AI26">
    <cfRule type="cellIs" dxfId="44" priority="91" operator="lessThan">
      <formula>-0.0001</formula>
    </cfRule>
  </conditionalFormatting>
  <conditionalFormatting sqref="AI69:AI79">
    <cfRule type="aboveAverage" priority="90" aboveAverage="0"/>
  </conditionalFormatting>
  <conditionalFormatting sqref="AX69:AX79">
    <cfRule type="aboveAverage" priority="89" aboveAverage="0"/>
  </conditionalFormatting>
  <conditionalFormatting sqref="AI82:AP89">
    <cfRule type="aboveAverage" priority="88" aboveAverage="0"/>
  </conditionalFormatting>
  <conditionalFormatting sqref="AI82:AP89">
    <cfRule type="cellIs" dxfId="43" priority="87" operator="lessThan">
      <formula>-0.0001</formula>
    </cfRule>
  </conditionalFormatting>
  <conditionalFormatting sqref="AX82:AX89">
    <cfRule type="aboveAverage" priority="86" aboveAverage="0"/>
  </conditionalFormatting>
  <conditionalFormatting sqref="AX82:AX89">
    <cfRule type="cellIs" dxfId="42" priority="85" operator="lessThan">
      <formula>-0.0001</formula>
    </cfRule>
  </conditionalFormatting>
  <conditionalFormatting sqref="AI64:AI66">
    <cfRule type="aboveAverage" priority="84" aboveAverage="0"/>
  </conditionalFormatting>
  <conditionalFormatting sqref="AI64:AI66">
    <cfRule type="cellIs" dxfId="41" priority="83" operator="lessThan">
      <formula>-0.0001</formula>
    </cfRule>
  </conditionalFormatting>
  <conditionalFormatting sqref="AX64:AX66">
    <cfRule type="aboveAverage" priority="82" aboveAverage="0"/>
  </conditionalFormatting>
  <conditionalFormatting sqref="AX64:AX66">
    <cfRule type="cellIs" dxfId="40" priority="81" operator="lessThan">
      <formula>-0.0001</formula>
    </cfRule>
  </conditionalFormatting>
  <conditionalFormatting sqref="AI57:AI61">
    <cfRule type="aboveAverage" priority="80" aboveAverage="0"/>
  </conditionalFormatting>
  <conditionalFormatting sqref="AI57:AI61">
    <cfRule type="cellIs" dxfId="39" priority="79" operator="lessThan">
      <formula>-0.0001</formula>
    </cfRule>
  </conditionalFormatting>
  <conditionalFormatting sqref="AX57:AX61">
    <cfRule type="aboveAverage" priority="78" aboveAverage="0"/>
  </conditionalFormatting>
  <conditionalFormatting sqref="AX57:AX61">
    <cfRule type="cellIs" dxfId="38" priority="77" operator="lessThan">
      <formula>-0.0001</formula>
    </cfRule>
  </conditionalFormatting>
  <conditionalFormatting sqref="AI104:AP106 AI115:AP115">
    <cfRule type="aboveAverage" priority="76" aboveAverage="0"/>
  </conditionalFormatting>
  <conditionalFormatting sqref="AI104:AP106 AI115:AP115">
    <cfRule type="cellIs" dxfId="37" priority="75" operator="lessThan">
      <formula>-0.0001</formula>
    </cfRule>
  </conditionalFormatting>
  <conditionalFormatting sqref="AX115 AX104:AX107 AX113">
    <cfRule type="aboveAverage" priority="74" aboveAverage="0"/>
  </conditionalFormatting>
  <conditionalFormatting sqref="AX104:AX107 AX113 AX115">
    <cfRule type="cellIs" dxfId="36" priority="73" operator="lessThan">
      <formula>-0.0001</formula>
    </cfRule>
  </conditionalFormatting>
  <conditionalFormatting sqref="AX159:AX162">
    <cfRule type="aboveAverage" priority="72" aboveAverage="0"/>
  </conditionalFormatting>
  <conditionalFormatting sqref="AX159:AX162">
    <cfRule type="cellIs" dxfId="35" priority="71" operator="lessThan">
      <formula>-0.0001</formula>
    </cfRule>
  </conditionalFormatting>
  <conditionalFormatting sqref="AI159:AI162">
    <cfRule type="aboveAverage" priority="70" aboveAverage="0"/>
  </conditionalFormatting>
  <conditionalFormatting sqref="AI159:AI162">
    <cfRule type="cellIs" dxfId="34" priority="69" operator="lessThan">
      <formula>-0.0001</formula>
    </cfRule>
  </conditionalFormatting>
  <conditionalFormatting sqref="AQ27:AT28">
    <cfRule type="cellIs" dxfId="33" priority="67" operator="lessThan">
      <formula>-0.0001</formula>
    </cfRule>
  </conditionalFormatting>
  <conditionalFormatting sqref="AQ33:AT33">
    <cfRule type="cellIs" dxfId="32" priority="66" operator="lessThan">
      <formula>-0.0001</formula>
    </cfRule>
  </conditionalFormatting>
  <conditionalFormatting sqref="AQ33:AT33 AQ27:AT28">
    <cfRule type="aboveAverage" priority="68" aboveAverage="0"/>
  </conditionalFormatting>
  <conditionalFormatting sqref="AJ32:AK32 AJ29:AT31">
    <cfRule type="aboveAverage" priority="65" aboveAverage="0"/>
  </conditionalFormatting>
  <conditionalFormatting sqref="AJ32:AK32 AJ29:AT31">
    <cfRule type="cellIs" dxfId="31" priority="64" operator="lessThan">
      <formula>-0.0001</formula>
    </cfRule>
  </conditionalFormatting>
  <conditionalFormatting sqref="AI29:AI32">
    <cfRule type="aboveAverage" priority="63" aboveAverage="0"/>
  </conditionalFormatting>
  <conditionalFormatting sqref="AI29:AI32">
    <cfRule type="cellIs" dxfId="30" priority="62" operator="lessThan">
      <formula>-0.0001</formula>
    </cfRule>
  </conditionalFormatting>
  <conditionalFormatting sqref="AX29:AX32">
    <cfRule type="aboveAverage" priority="61" aboveAverage="0"/>
  </conditionalFormatting>
  <conditionalFormatting sqref="AX29:AX32">
    <cfRule type="cellIs" dxfId="29" priority="60" operator="lessThan">
      <formula>-0.0001</formula>
    </cfRule>
  </conditionalFormatting>
  <conditionalFormatting sqref="AX24:AX26">
    <cfRule type="aboveAverage" priority="59" aboveAverage="0"/>
  </conditionalFormatting>
  <conditionalFormatting sqref="AX24:AX26">
    <cfRule type="cellIs" dxfId="28" priority="58" operator="lessThan">
      <formula>-0.0001</formula>
    </cfRule>
  </conditionalFormatting>
  <conditionalFormatting sqref="AI137:AJ142">
    <cfRule type="aboveAverage" priority="57" aboveAverage="0"/>
  </conditionalFormatting>
  <conditionalFormatting sqref="AI137:AJ142">
    <cfRule type="cellIs" dxfId="27" priority="56" operator="lessThan">
      <formula>-0.0001</formula>
    </cfRule>
  </conditionalFormatting>
  <conditionalFormatting sqref="AQ126:AT126 AQ32:AT32 AQ152:AT152 AQ23:AT23 AQ56:AT56 AQ90:AT91 AQ62:AT63 AQ158:AT158 AQ103:AT103 AQ80:AT81 AQ67:AT68 AQ121:AT121 AU114:AU126">
    <cfRule type="aboveAverage" priority="136" aboveAverage="0"/>
  </conditionalFormatting>
  <conditionalFormatting sqref="AQ34:AT34">
    <cfRule type="cellIs" dxfId="26" priority="54" operator="lessThan">
      <formula>-0.0001</formula>
    </cfRule>
  </conditionalFormatting>
  <conditionalFormatting sqref="AQ34:AT34">
    <cfRule type="aboveAverage" priority="55" aboveAverage="0"/>
  </conditionalFormatting>
  <conditionalFormatting sqref="AJ35:AK39">
    <cfRule type="aboveAverage" priority="53" aboveAverage="0"/>
  </conditionalFormatting>
  <conditionalFormatting sqref="AJ35:AK39">
    <cfRule type="cellIs" dxfId="25" priority="52" operator="lessThan">
      <formula>-0.0001</formula>
    </cfRule>
  </conditionalFormatting>
  <conditionalFormatting sqref="AI35:AI39">
    <cfRule type="aboveAverage" priority="51" aboveAverage="0"/>
  </conditionalFormatting>
  <conditionalFormatting sqref="AI35:AI39">
    <cfRule type="cellIs" dxfId="24" priority="50" operator="lessThan">
      <formula>-0.0001</formula>
    </cfRule>
  </conditionalFormatting>
  <conditionalFormatting sqref="AX35:AX39">
    <cfRule type="aboveAverage" priority="49" aboveAverage="0"/>
  </conditionalFormatting>
  <conditionalFormatting sqref="AX35:AX39">
    <cfRule type="cellIs" dxfId="23" priority="48" operator="lessThan">
      <formula>-0.0001</formula>
    </cfRule>
  </conditionalFormatting>
  <conditionalFormatting sqref="AN64:AP66">
    <cfRule type="aboveAverage" priority="47" aboveAverage="0"/>
  </conditionalFormatting>
  <conditionalFormatting sqref="AN64:AP66">
    <cfRule type="cellIs" dxfId="22" priority="46" operator="lessThan">
      <formula>-0.0001</formula>
    </cfRule>
  </conditionalFormatting>
  <conditionalFormatting sqref="AN69:AP79">
    <cfRule type="aboveAverage" priority="45" aboveAverage="0"/>
  </conditionalFormatting>
  <conditionalFormatting sqref="AI145:AP150">
    <cfRule type="aboveAverage" priority="44" aboveAverage="0"/>
  </conditionalFormatting>
  <conditionalFormatting sqref="AI145:AP150">
    <cfRule type="cellIs" dxfId="21" priority="43" operator="lessThan">
      <formula>-0.0001</formula>
    </cfRule>
  </conditionalFormatting>
  <conditionalFormatting sqref="AQ40:AT40">
    <cfRule type="cellIs" dxfId="20" priority="41" operator="lessThan">
      <formula>-0.0001</formula>
    </cfRule>
  </conditionalFormatting>
  <conditionalFormatting sqref="AQ40:AT40">
    <cfRule type="aboveAverage" priority="42" aboveAverage="0"/>
  </conditionalFormatting>
  <conditionalFormatting sqref="AI44:AP44">
    <cfRule type="aboveAverage" priority="40" aboveAverage="0"/>
  </conditionalFormatting>
  <conditionalFormatting sqref="AI44:AP44">
    <cfRule type="cellIs" dxfId="19" priority="39" operator="lessThan">
      <formula>-0.0001</formula>
    </cfRule>
  </conditionalFormatting>
  <conditionalFormatting sqref="AX41:AX44">
    <cfRule type="aboveAverage" priority="38" aboveAverage="0"/>
  </conditionalFormatting>
  <conditionalFormatting sqref="AX41:AX44">
    <cfRule type="cellIs" dxfId="18" priority="37" operator="lessThan">
      <formula>-0.0001</formula>
    </cfRule>
  </conditionalFormatting>
  <conditionalFormatting sqref="AQ109:AT112">
    <cfRule type="aboveAverage" priority="36" aboveAverage="0"/>
  </conditionalFormatting>
  <conditionalFormatting sqref="AQ109:AT112">
    <cfRule type="cellIs" dxfId="17" priority="35" operator="lessThan">
      <formula>-0.0001</formula>
    </cfRule>
  </conditionalFormatting>
  <conditionalFormatting sqref="AI109:AP112">
    <cfRule type="aboveAverage" priority="34" aboveAverage="0"/>
  </conditionalFormatting>
  <conditionalFormatting sqref="AI109:AP112">
    <cfRule type="cellIs" dxfId="16" priority="33" operator="lessThan">
      <formula>-0.0001</formula>
    </cfRule>
  </conditionalFormatting>
  <conditionalFormatting sqref="AX109:AX112">
    <cfRule type="aboveAverage" priority="32" aboveAverage="0"/>
  </conditionalFormatting>
  <conditionalFormatting sqref="AX109:AX112">
    <cfRule type="cellIs" dxfId="15" priority="31" operator="lessThan">
      <formula>-0.0001</formula>
    </cfRule>
  </conditionalFormatting>
  <conditionalFormatting sqref="AQ114:AT114">
    <cfRule type="cellIs" dxfId="14" priority="29" operator="lessThan">
      <formula>-0.0001</formula>
    </cfRule>
  </conditionalFormatting>
  <conditionalFormatting sqref="AQ116:AT119">
    <cfRule type="aboveAverage" priority="28" aboveAverage="0"/>
  </conditionalFormatting>
  <conditionalFormatting sqref="AQ115:AT119">
    <cfRule type="cellIs" dxfId="13" priority="27" operator="lessThan">
      <formula>-0.0001</formula>
    </cfRule>
  </conditionalFormatting>
  <conditionalFormatting sqref="AI120:AT120 AV120 AI116:AP119">
    <cfRule type="aboveAverage" priority="26" aboveAverage="0"/>
  </conditionalFormatting>
  <conditionalFormatting sqref="AI120:AT120 AV120 AI115:AP119">
    <cfRule type="cellIs" dxfId="12" priority="25" operator="lessThan">
      <formula>-0.0001</formula>
    </cfRule>
  </conditionalFormatting>
  <conditionalFormatting sqref="AX116:AX120">
    <cfRule type="aboveAverage" priority="24" aboveAverage="0"/>
  </conditionalFormatting>
  <conditionalFormatting sqref="AX115:AX120">
    <cfRule type="cellIs" dxfId="11" priority="23" operator="lessThan">
      <formula>-0.0001</formula>
    </cfRule>
  </conditionalFormatting>
  <conditionalFormatting sqref="AQ114:AT114">
    <cfRule type="aboveAverage" priority="30" aboveAverage="0"/>
  </conditionalFormatting>
  <conditionalFormatting sqref="AJ41:AK43">
    <cfRule type="aboveAverage" priority="22" aboveAverage="0"/>
  </conditionalFormatting>
  <conditionalFormatting sqref="AJ41:AK43">
    <cfRule type="cellIs" dxfId="10" priority="21" operator="lessThan">
      <formula>-0.0001</formula>
    </cfRule>
  </conditionalFormatting>
  <conditionalFormatting sqref="AI41:AI43">
    <cfRule type="aboveAverage" priority="20" aboveAverage="0"/>
  </conditionalFormatting>
  <conditionalFormatting sqref="AI41:AI43">
    <cfRule type="cellIs" dxfId="9" priority="19" operator="lessThan">
      <formula>-0.0001</formula>
    </cfRule>
  </conditionalFormatting>
  <conditionalFormatting sqref="AX97 AI97:AT97">
    <cfRule type="cellIs" dxfId="8" priority="18" operator="lessThan">
      <formula>-0.0001</formula>
    </cfRule>
  </conditionalFormatting>
  <conditionalFormatting sqref="AQ97:AT97">
    <cfRule type="aboveAverage" priority="17" aboveAverage="0"/>
  </conditionalFormatting>
  <conditionalFormatting sqref="AI97:AP97">
    <cfRule type="aboveAverage" priority="16" aboveAverage="0"/>
  </conditionalFormatting>
  <conditionalFormatting sqref="AX97">
    <cfRule type="aboveAverage" priority="15" aboveAverage="0"/>
  </conditionalFormatting>
  <conditionalFormatting sqref="AQ46:AT46">
    <cfRule type="cellIs" dxfId="7" priority="13" operator="lessThan">
      <formula>-0.0001</formula>
    </cfRule>
  </conditionalFormatting>
  <conditionalFormatting sqref="AQ46:AT46">
    <cfRule type="aboveAverage" priority="14" aboveAverage="0"/>
  </conditionalFormatting>
  <conditionalFormatting sqref="AX47:AX49">
    <cfRule type="cellIs" dxfId="6" priority="12" operator="lessThan">
      <formula>-0.0001</formula>
    </cfRule>
  </conditionalFormatting>
  <conditionalFormatting sqref="AJ47:AK49">
    <cfRule type="aboveAverage" priority="11" aboveAverage="0"/>
  </conditionalFormatting>
  <conditionalFormatting sqref="AJ47:AK49">
    <cfRule type="cellIs" dxfId="5" priority="10" operator="lessThan">
      <formula>-0.0001</formula>
    </cfRule>
  </conditionalFormatting>
  <conditionalFormatting sqref="AI47:AI49">
    <cfRule type="aboveAverage" priority="9" aboveAverage="0"/>
  </conditionalFormatting>
  <conditionalFormatting sqref="AI47:AI49">
    <cfRule type="cellIs" dxfId="4" priority="8" operator="lessThan">
      <formula>-0.0001</formula>
    </cfRule>
  </conditionalFormatting>
  <conditionalFormatting sqref="AQ51:AT51">
    <cfRule type="cellIs" dxfId="3" priority="6" operator="lessThan">
      <formula>-0.0001</formula>
    </cfRule>
  </conditionalFormatting>
  <conditionalFormatting sqref="AQ51:AT51">
    <cfRule type="aboveAverage" priority="7" aboveAverage="0"/>
  </conditionalFormatting>
  <conditionalFormatting sqref="AX52:AX54">
    <cfRule type="cellIs" dxfId="2" priority="5" operator="lessThan">
      <formula>-0.0001</formula>
    </cfRule>
  </conditionalFormatting>
  <conditionalFormatting sqref="AJ52:AK54">
    <cfRule type="aboveAverage" priority="4" aboveAverage="0"/>
  </conditionalFormatting>
  <conditionalFormatting sqref="AJ52:AK54">
    <cfRule type="cellIs" dxfId="1" priority="3" operator="lessThan">
      <formula>-0.0001</formula>
    </cfRule>
  </conditionalFormatting>
  <conditionalFormatting sqref="AI52:AI54">
    <cfRule type="aboveAverage" priority="2" aboveAverage="0"/>
  </conditionalFormatting>
  <conditionalFormatting sqref="AI52:AI54">
    <cfRule type="cellIs" dxfId="0" priority="1" operator="lessThan">
      <formula>-0.0001</formula>
    </cfRule>
  </conditionalFormatting>
  <conditionalFormatting sqref="AX47:AX49">
    <cfRule type="aboveAverage" priority="137" aboveAverage="0"/>
  </conditionalFormatting>
  <conditionalFormatting sqref="AX52:AX54">
    <cfRule type="aboveAverage" priority="138" aboveAverage="0"/>
  </conditionalFormatting>
  <dataValidations count="1">
    <dataValidation type="list" allowBlank="1" showInputMessage="1" showErrorMessage="1" sqref="T14 E14" xr:uid="{91D64641-1569-4271-8E3F-1B7DE055039F}">
      <formula1>$AZ$128:$AZ$134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5" scale="55" orientation="landscape" r:id="rId1"/>
  <headerFooter>
    <oddFooter>&amp;L&amp;9Preparado por: Centro de Estudios Económicos de la Cámara de Comercio, Industrias y Agricultura de Panamá con fuentes de Información  publicada por Contraloría General de la República/INEC/ Ministerio de Economía y Finanzas</oddFooter>
  </headerFooter>
  <rowBreaks count="2" manualBreakCount="2">
    <brk id="67" min="1" max="49" man="1"/>
    <brk id="112" min="1" max="49" man="1"/>
  </rowBreaks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markers="1" xr2:uid="{C63F08B5-6A8B-4FE5-B580-0B75904A2214}">
          <x14:colorSeries theme="6" tint="-0.249977111117893"/>
          <x14:colorNegative theme="9"/>
          <x14:colorAxis rgb="FF000000"/>
          <x14:colorMarkers theme="0" tint="-0.499984740745262"/>
          <x14:colorFirst theme="8" tint="0.39997558519241921"/>
          <x14:colorLast theme="8" tint="0.39997558519241921"/>
          <x14:colorHigh theme="8"/>
          <x14:colorLow theme="8"/>
          <x14:sparklines>
            <x14:sparkline>
              <xm:f>'Detalle Mensual2015.2016'!T53:AE53</xm:f>
              <xm:sqref>AG53</xm:sqref>
            </x14:sparkline>
            <x14:sparkline>
              <xm:f>'Detalle Mensual2015.2016'!T54:AE54</xm:f>
              <xm:sqref>AG54</xm:sqref>
            </x14:sparkline>
          </x14:sparklines>
        </x14:sparklineGroup>
        <x14:sparklineGroup manualMax="0" manualMin="0" displayEmptyCellsAs="gap" markers="1" xr2:uid="{7878E39C-C1AA-4FB7-AF0F-2AEA7ABFADAD}">
          <x14:colorSeries theme="8" tint="-0.499984740745262"/>
          <x14:colorNegative theme="9"/>
          <x14:colorAxis rgb="FF000000"/>
          <x14:colorMarkers theme="8" tint="-0.499984740745262"/>
          <x14:colorFirst theme="8" tint="0.39997558519241921"/>
          <x14:colorLast theme="8" tint="0.39997558519241921"/>
          <x14:colorHigh theme="8"/>
          <x14:colorLow theme="8"/>
          <x14:sparklines>
            <x14:sparkline>
              <xm:f>'Detalle Mensual2015.2016'!T153:X153</xm:f>
              <xm:sqref>AG153</xm:sqref>
            </x14:sparkline>
            <x14:sparkline>
              <xm:f>'Detalle Mensual2015.2016'!T154:X154</xm:f>
              <xm:sqref>AG154</xm:sqref>
            </x14:sparkline>
          </x14:sparklines>
        </x14:sparklineGroup>
        <x14:sparklineGroup manualMax="0" manualMin="0" displayEmptyCellsAs="gap" markers="1" xr2:uid="{0B7086C5-9B33-479A-8F63-8889FC08A554}">
          <x14:colorSeries theme="6" tint="-0.249977111117893"/>
          <x14:colorNegative theme="9"/>
          <x14:colorAxis rgb="FF000000"/>
          <x14:colorMarkers theme="0" tint="-0.499984740745262"/>
          <x14:colorFirst theme="8" tint="0.39997558519241921"/>
          <x14:colorLast theme="8" tint="0.39997558519241921"/>
          <x14:colorHigh theme="8"/>
          <x14:colorLow theme="8"/>
          <x14:sparklines>
            <x14:sparkline>
              <xm:f>'Detalle Mensual2015.2016'!T52:AE52</xm:f>
              <xm:sqref>AG52</xm:sqref>
            </x14:sparkline>
          </x14:sparklines>
        </x14:sparklineGroup>
        <x14:sparklineGroup manualMax="0" manualMin="0" displayEmptyCellsAs="gap" markers="1" xr2:uid="{53029CC0-8317-48A3-8471-7306B77969CD}">
          <x14:colorSeries theme="8" tint="-0.499984740745262"/>
          <x14:colorNegative theme="9"/>
          <x14:colorAxis rgb="FF000000"/>
          <x14:colorMarkers theme="8" tint="-0.499984740745262"/>
          <x14:colorFirst theme="8" tint="0.39997558519241921"/>
          <x14:colorLast theme="8" tint="0.39997558519241921"/>
          <x14:colorHigh theme="8"/>
          <x14:colorLow theme="8"/>
          <x14:sparklines>
            <x14:sparkline>
              <xm:f>'Detalle Mensual2015.2016'!T82:AE82</xm:f>
              <xm:sqref>AG82</xm:sqref>
            </x14:sparkline>
            <x14:sparkline>
              <xm:f>'Detalle Mensual2015.2016'!T83:AE83</xm:f>
              <xm:sqref>AG83</xm:sqref>
            </x14:sparkline>
            <x14:sparkline>
              <xm:f>'Detalle Mensual2015.2016'!T84:AE84</xm:f>
              <xm:sqref>AG84</xm:sqref>
            </x14:sparkline>
            <x14:sparkline>
              <xm:f>'Detalle Mensual2015.2016'!T85:AE85</xm:f>
              <xm:sqref>AG85</xm:sqref>
            </x14:sparkline>
            <x14:sparkline>
              <xm:f>'Detalle Mensual2015.2016'!T86:AE86</xm:f>
              <xm:sqref>AG86</xm:sqref>
            </x14:sparkline>
            <x14:sparkline>
              <xm:f>'Detalle Mensual2015.2016'!T87:AE87</xm:f>
              <xm:sqref>AG87</xm:sqref>
            </x14:sparkline>
            <x14:sparkline>
              <xm:f>'Detalle Mensual2015.2016'!T88:AE88</xm:f>
              <xm:sqref>AG88</xm:sqref>
            </x14:sparkline>
            <x14:sparkline>
              <xm:f>'Detalle Mensual2015.2016'!T89:AE89</xm:f>
              <xm:sqref>AG89</xm:sqref>
            </x14:sparkline>
          </x14:sparklines>
        </x14:sparklineGroup>
        <x14:sparklineGroup manualMax="0" manualMin="0" displayEmptyCellsAs="gap" markers="1" xr2:uid="{8E6A1A09-2569-4CBE-AD09-C2ADC319E778}">
          <x14:colorSeries theme="8" tint="-0.499984740745262"/>
          <x14:colorNegative theme="9"/>
          <x14:colorAxis rgb="FF000000"/>
          <x14:colorMarkers theme="8" tint="-0.499984740745262"/>
          <x14:colorFirst theme="8" tint="0.39997558519241921"/>
          <x14:colorLast theme="8" tint="0.39997558519241921"/>
          <x14:colorHigh theme="8"/>
          <x14:colorLow theme="8"/>
          <x14:sparklines>
            <x14:sparkline>
              <xm:f>'Detalle Mensual2015.2016'!T61:X61</xm:f>
              <xm:sqref>AG61</xm:sqref>
            </x14:sparkline>
            <x14:sparkline>
              <xm:f>'Detalle Mensual2015.2016'!T60:X60</xm:f>
              <xm:sqref>AG60</xm:sqref>
            </x14:sparkline>
            <x14:sparkline>
              <xm:f>'Detalle Mensual2015.2016'!T59:X59</xm:f>
              <xm:sqref>AG59</xm:sqref>
            </x14:sparkline>
            <x14:sparkline>
              <xm:f>'Detalle Mensual2015.2016'!T58:X58</xm:f>
              <xm:sqref>AG58</xm:sqref>
            </x14:sparkline>
            <x14:sparkline>
              <xm:f>'Detalle Mensual2015.2016'!T57:X57</xm:f>
              <xm:sqref>AG57</xm:sqref>
            </x14:sparkline>
          </x14:sparklines>
        </x14:sparklineGroup>
        <x14:sparklineGroup manualMax="0" manualMin="0" displayEmptyCellsAs="gap" markers="1" xr2:uid="{B0259CCE-4A75-497B-A399-1270F4FDA4A3}">
          <x14:colorSeries theme="8" tint="-0.499984740745262"/>
          <x14:colorNegative theme="9"/>
          <x14:colorAxis rgb="FF000000"/>
          <x14:colorMarkers theme="8" tint="-0.499984740745262"/>
          <x14:colorFirst theme="8" tint="0.39997558519241921"/>
          <x14:colorLast theme="8" tint="0.39997558519241921"/>
          <x14:colorHigh theme="8"/>
          <x14:colorLow theme="8"/>
          <x14:sparklines>
            <x14:sparkline>
              <xm:f>'Detalle Mensual2015.2016'!T29:AE29</xm:f>
              <xm:sqref>AG29</xm:sqref>
            </x14:sparkline>
            <x14:sparkline>
              <xm:f>'Detalle Mensual2015.2016'!T30:AE30</xm:f>
              <xm:sqref>AG30</xm:sqref>
            </x14:sparkline>
            <x14:sparkline>
              <xm:f>'Detalle Mensual2015.2016'!T31:AE31</xm:f>
              <xm:sqref>AG31</xm:sqref>
            </x14:sparkline>
            <x14:sparkline>
              <xm:f>'Detalle Mensual2015.2016'!T32:AE32</xm:f>
              <xm:sqref>AG32</xm:sqref>
            </x14:sparkline>
          </x14:sparklines>
        </x14:sparklineGroup>
        <x14:sparklineGroup manualMax="0" manualMin="0" displayEmptyCellsAs="gap" markers="1" xr2:uid="{9B4189E9-232B-4407-9093-CCCAB2339C6D}">
          <x14:colorSeries theme="6" tint="-0.249977111117893"/>
          <x14:colorNegative theme="9"/>
          <x14:colorAxis rgb="FF000000"/>
          <x14:colorMarkers theme="0" tint="-0.499984740745262"/>
          <x14:colorFirst theme="8" tint="0.39997558519241921"/>
          <x14:colorLast theme="8" tint="0.39997558519241921"/>
          <x14:colorHigh theme="8"/>
          <x14:colorLow theme="8"/>
          <x14:sparklines>
            <x14:sparkline>
              <xm:f>'Detalle Mensual2015.2016'!E29:P29</xm:f>
              <xm:sqref>R29</xm:sqref>
            </x14:sparkline>
            <x14:sparkline>
              <xm:f>'Detalle Mensual2015.2016'!E30:P30</xm:f>
              <xm:sqref>R30</xm:sqref>
            </x14:sparkline>
            <x14:sparkline>
              <xm:f>'Detalle Mensual2015.2016'!E31:P31</xm:f>
              <xm:sqref>R31</xm:sqref>
            </x14:sparkline>
            <x14:sparkline>
              <xm:f>'Detalle Mensual2015.2016'!E32:P32</xm:f>
              <xm:sqref>R32</xm:sqref>
            </x14:sparkline>
          </x14:sparklines>
        </x14:sparklineGroup>
        <x14:sparklineGroup manualMax="0" manualMin="0" displayEmptyCellsAs="gap" markers="1" xr2:uid="{7FDEE519-2BA8-4FCC-8BC2-C8C7EA5D7752}">
          <x14:colorSeries theme="8" tint="-0.499984740745262"/>
          <x14:colorNegative theme="9"/>
          <x14:colorAxis rgb="FF000000"/>
          <x14:colorMarkers theme="8" tint="-0.499984740745262"/>
          <x14:colorFirst theme="8" tint="0.39997558519241921"/>
          <x14:colorLast theme="8" tint="0.39997558519241921"/>
          <x14:colorHigh theme="8"/>
          <x14:colorLow theme="8"/>
          <x14:sparklines>
            <x14:sparkline>
              <xm:f>'Detalle Mensual2015.2016'!T155:AE155</xm:f>
              <xm:sqref>AG155</xm:sqref>
            </x14:sparkline>
            <x14:sparkline>
              <xm:f>'Detalle Mensual2015.2016'!T156:AE156</xm:f>
              <xm:sqref>AG156</xm:sqref>
            </x14:sparkline>
          </x14:sparklines>
        </x14:sparklineGroup>
        <x14:sparklineGroup manualMax="0" manualMin="0" displayEmptyCellsAs="gap" markers="1" xr2:uid="{FA3DA485-F919-4455-819B-5F4C1DB38996}">
          <x14:colorSeries theme="6" tint="-0.249977111117893"/>
          <x14:colorNegative theme="9"/>
          <x14:colorAxis rgb="FF000000"/>
          <x14:colorMarkers theme="0" tint="-0.499984740745262"/>
          <x14:colorFirst theme="8" tint="0.39997558519241921"/>
          <x14:colorLast theme="8" tint="0.39997558519241921"/>
          <x14:colorHigh theme="8"/>
          <x14:colorLow theme="8"/>
          <x14:sparklines>
            <x14:sparkline>
              <xm:f>'Detalle Mensual2015.2016'!E35:P35</xm:f>
              <xm:sqref>R35</xm:sqref>
            </x14:sparkline>
            <x14:sparkline>
              <xm:f>'Detalle Mensual2015.2016'!E36:P36</xm:f>
              <xm:sqref>R36</xm:sqref>
            </x14:sparkline>
            <x14:sparkline>
              <xm:f>'Detalle Mensual2015.2016'!E37:P37</xm:f>
              <xm:sqref>R37</xm:sqref>
            </x14:sparkline>
            <x14:sparkline>
              <xm:f>'Detalle Mensual2015.2016'!E38:P38</xm:f>
              <xm:sqref>R38</xm:sqref>
            </x14:sparkline>
            <x14:sparkline>
              <xm:f>'Detalle Mensual2015.2016'!E39:P39</xm:f>
              <xm:sqref>R39</xm:sqref>
            </x14:sparkline>
          </x14:sparklines>
        </x14:sparklineGroup>
        <x14:sparklineGroup manualMax="0" manualMin="0" displayEmptyCellsAs="gap" markers="1" xr2:uid="{42B5A7A4-C4BC-4358-B5E0-0793FABA1E4D}">
          <x14:colorSeries theme="6" tint="-0.249977111117893"/>
          <x14:colorNegative theme="9"/>
          <x14:colorAxis rgb="FF000000"/>
          <x14:colorMarkers theme="0" tint="-0.499984740745262"/>
          <x14:colorFirst theme="8" tint="0.39997558519241921"/>
          <x14:colorLast theme="8" tint="0.39997558519241921"/>
          <x14:colorHigh theme="8"/>
          <x14:colorLow theme="8"/>
          <x14:sparklines>
            <x14:sparkline>
              <xm:f>'Detalle Mensual2015.2016'!E52:P52</xm:f>
              <xm:sqref>R52</xm:sqref>
            </x14:sparkline>
            <x14:sparkline>
              <xm:f>'Detalle Mensual2015.2016'!E53:P53</xm:f>
              <xm:sqref>R53</xm:sqref>
            </x14:sparkline>
            <x14:sparkline>
              <xm:f>'Detalle Mensual2015.2016'!E54:P54</xm:f>
              <xm:sqref>R54</xm:sqref>
            </x14:sparkline>
          </x14:sparklines>
        </x14:sparklineGroup>
        <x14:sparklineGroup manualMax="0" manualMin="0" displayEmptyCellsAs="gap" markers="1" xr2:uid="{71F2C610-BBB8-45AD-A514-F251FB4FB24C}">
          <x14:colorSeries theme="6" tint="-0.249977111117893"/>
          <x14:colorNegative theme="9"/>
          <x14:colorAxis rgb="FF000000"/>
          <x14:colorMarkers theme="0" tint="-0.499984740745262"/>
          <x14:colorFirst theme="8" tint="0.39997558519241921"/>
          <x14:colorLast theme="8" tint="0.39997558519241921"/>
          <x14:colorHigh theme="8"/>
          <x14:colorLow theme="8"/>
          <x14:sparklines>
            <x14:sparkline>
              <xm:f>'Detalle Mensual2015.2016'!E47:P47</xm:f>
              <xm:sqref>R47</xm:sqref>
            </x14:sparkline>
            <x14:sparkline>
              <xm:f>'Detalle Mensual2015.2016'!E48:P48</xm:f>
              <xm:sqref>R48</xm:sqref>
            </x14:sparkline>
            <x14:sparkline>
              <xm:f>'Detalle Mensual2015.2016'!E49:P49</xm:f>
              <xm:sqref>R49</xm:sqref>
            </x14:sparkline>
          </x14:sparklines>
        </x14:sparklineGroup>
        <x14:sparklineGroup manualMax="0" manualMin="0" displayEmptyCellsAs="gap" markers="1" xr2:uid="{AD2C5A12-E0AB-403E-B330-C128B5F752AE}">
          <x14:colorSeries theme="6" tint="-0.249977111117893"/>
          <x14:colorNegative theme="9"/>
          <x14:colorAxis rgb="FF000000"/>
          <x14:colorMarkers theme="0" tint="-0.499984740745262"/>
          <x14:colorFirst theme="8" tint="0.39997558519241921"/>
          <x14:colorLast theme="8" tint="0.39997558519241921"/>
          <x14:colorHigh theme="8"/>
          <x14:colorLow theme="8"/>
          <x14:sparklines>
            <x14:sparkline>
              <xm:f>'Detalle Mensual2015.2016'!T47:AE47</xm:f>
              <xm:sqref>AG47</xm:sqref>
            </x14:sparkline>
          </x14:sparklines>
        </x14:sparklineGroup>
        <x14:sparklineGroup manualMax="0" manualMin="0" displayEmptyCellsAs="gap" markers="1" xr2:uid="{38250C31-D903-47A2-8477-2D0AFD42E046}">
          <x14:colorSeries theme="6" tint="-0.249977111117893"/>
          <x14:colorNegative theme="9"/>
          <x14:colorAxis rgb="FF000000"/>
          <x14:colorMarkers theme="0" tint="-0.499984740745262"/>
          <x14:colorFirst theme="8" tint="0.39997558519241921"/>
          <x14:colorLast theme="8" tint="0.39997558519241921"/>
          <x14:colorHigh theme="8"/>
          <x14:colorLow theme="8"/>
          <x14:sparklines>
            <x14:sparkline>
              <xm:f>'Detalle Mensual2015.2016'!T48:AE48</xm:f>
              <xm:sqref>AG48</xm:sqref>
            </x14:sparkline>
            <x14:sparkline>
              <xm:f>'Detalle Mensual2015.2016'!T49:AE49</xm:f>
              <xm:sqref>AG49</xm:sqref>
            </x14:sparkline>
          </x14:sparklines>
        </x14:sparklineGroup>
        <x14:sparklineGroup manualMax="0" manualMin="0" displayEmptyCellsAs="gap" markers="1" xr2:uid="{D388F6F8-8CAE-4C4D-B23E-FBDFA0A832E5}">
          <x14:colorSeries theme="8" tint="-0.499984740745262"/>
          <x14:colorNegative theme="9"/>
          <x14:colorAxis rgb="FF000000"/>
          <x14:colorMarkers theme="8" tint="-0.499984740745262"/>
          <x14:colorFirst theme="8" tint="0.39997558519241921"/>
          <x14:colorLast theme="8" tint="0.39997558519241921"/>
          <x14:colorHigh theme="8"/>
          <x14:colorLow theme="8"/>
          <x14:sparklines>
            <x14:sparkline>
              <xm:f>'Detalle Mensual2015.2016'!T137:AE137</xm:f>
              <xm:sqref>AG137</xm:sqref>
            </x14:sparkline>
            <x14:sparkline>
              <xm:f>'Detalle Mensual2015.2016'!T138:AE138</xm:f>
              <xm:sqref>AG138</xm:sqref>
            </x14:sparkline>
            <x14:sparkline>
              <xm:f>'Detalle Mensual2015.2016'!T139:AE139</xm:f>
              <xm:sqref>AG139</xm:sqref>
            </x14:sparkline>
            <x14:sparkline>
              <xm:f>'Detalle Mensual2015.2016'!T140:AE140</xm:f>
              <xm:sqref>AG140</xm:sqref>
            </x14:sparkline>
            <x14:sparkline>
              <xm:f>'Detalle Mensual2015.2016'!T141:AE141</xm:f>
              <xm:sqref>AG141</xm:sqref>
            </x14:sparkline>
            <x14:sparkline>
              <xm:f>'Detalle Mensual2015.2016'!T142:AE142</xm:f>
              <xm:sqref>AG142</xm:sqref>
            </x14:sparkline>
          </x14:sparklines>
        </x14:sparklineGroup>
        <x14:sparklineGroup manualMax="0" manualMin="0" displayEmptyCellsAs="gap" markers="1" xr2:uid="{A4ADADFD-8FB6-4176-9B17-592775D3EB33}">
          <x14:colorSeries theme="8" tint="-0.499984740745262"/>
          <x14:colorNegative theme="9"/>
          <x14:colorAxis rgb="FF000000"/>
          <x14:colorMarkers theme="8" tint="-0.499984740745262"/>
          <x14:colorFirst theme="8" tint="0.39997558519241921"/>
          <x14:colorLast theme="8" tint="0.39997558519241921"/>
          <x14:colorHigh theme="8"/>
          <x14:colorLow theme="8"/>
          <x14:sparklines>
            <x14:sparkline>
              <xm:f>'Detalle Mensual2015.2016'!T128:AE128</xm:f>
              <xm:sqref>AG128</xm:sqref>
            </x14:sparkline>
            <x14:sparkline>
              <xm:f>'Detalle Mensual2015.2016'!T129:AE129</xm:f>
              <xm:sqref>AG129</xm:sqref>
            </x14:sparkline>
            <x14:sparkline>
              <xm:f>'Detalle Mensual2015.2016'!T130:AE130</xm:f>
              <xm:sqref>AG130</xm:sqref>
            </x14:sparkline>
            <x14:sparkline>
              <xm:f>'Detalle Mensual2015.2016'!T131:AE131</xm:f>
              <xm:sqref>AG131</xm:sqref>
            </x14:sparkline>
            <x14:sparkline>
              <xm:f>'Detalle Mensual2015.2016'!T132:AE132</xm:f>
              <xm:sqref>AG132</xm:sqref>
            </x14:sparkline>
            <x14:sparkline>
              <xm:f>'Detalle Mensual2015.2016'!T133:AE133</xm:f>
              <xm:sqref>AG133</xm:sqref>
            </x14:sparkline>
            <x14:sparkline>
              <xm:f>'Detalle Mensual2015.2016'!T134:AE134</xm:f>
              <xm:sqref>AG134</xm:sqref>
            </x14:sparkline>
          </x14:sparklines>
        </x14:sparklineGroup>
        <x14:sparklineGroup manualMax="0" manualMin="0" displayEmptyCellsAs="gap" markers="1" xr2:uid="{8A37CDEC-C668-4CC4-9D1B-AB6EAF7FFBB1}">
          <x14:colorSeries theme="6" tint="-0.249977111117893"/>
          <x14:colorNegative theme="9"/>
          <x14:colorAxis rgb="FF000000"/>
          <x14:colorMarkers theme="0" tint="-0.499984740745262"/>
          <x14:colorFirst theme="8" tint="0.39997558519241921"/>
          <x14:colorLast theme="8" tint="0.39997558519241921"/>
          <x14:colorHigh theme="8"/>
          <x14:colorLow theme="8"/>
          <x14:sparklines>
            <x14:sparkline>
              <xm:f>'Detalle Mensual2015.2016'!T35:AE35</xm:f>
              <xm:sqref>AG35</xm:sqref>
            </x14:sparkline>
            <x14:sparkline>
              <xm:f>'Detalle Mensual2015.2016'!T36:AE36</xm:f>
              <xm:sqref>AG36</xm:sqref>
            </x14:sparkline>
            <x14:sparkline>
              <xm:f>'Detalle Mensual2015.2016'!T37:AE37</xm:f>
              <xm:sqref>AG37</xm:sqref>
            </x14:sparkline>
            <x14:sparkline>
              <xm:f>'Detalle Mensual2015.2016'!T38:AE38</xm:f>
              <xm:sqref>AG38</xm:sqref>
            </x14:sparkline>
            <x14:sparkline>
              <xm:f>'Detalle Mensual2015.2016'!T39:AE39</xm:f>
              <xm:sqref>AG39</xm:sqref>
            </x14:sparkline>
            <x14:sparkline>
              <xm:f>'Detalle Mensual2015.2016'!T42:AE42</xm:f>
              <xm:sqref>AG42</xm:sqref>
            </x14:sparkline>
            <x14:sparkline>
              <xm:f>'Detalle Mensual2015.2016'!T43:AE43</xm:f>
              <xm:sqref>AG43</xm:sqref>
            </x14:sparkline>
            <x14:sparkline>
              <xm:f>'Detalle Mensual2015.2016'!T44:AE44</xm:f>
              <xm:sqref>AG44</xm:sqref>
            </x14:sparkline>
          </x14:sparklines>
        </x14:sparklineGroup>
        <x14:sparklineGroup manualMax="0" manualMin="0" displayEmptyCellsAs="gap" markers="1" xr2:uid="{C82BFA4E-3FDD-41B1-AE4D-2C347A6B9589}">
          <x14:colorSeries rgb="FF7030A0"/>
          <x14:colorNegative theme="9"/>
          <x14:colorAxis rgb="FF000000"/>
          <x14:colorMarkers rgb="FF7030A0"/>
          <x14:colorFirst theme="8" tint="0.39997558519241921"/>
          <x14:colorLast theme="8" tint="0.39997558519241921"/>
          <x14:colorHigh theme="8"/>
          <x14:colorLow theme="8"/>
          <x14:sparklines>
            <x14:sparkline>
              <xm:f>'Detalle Mensual2015.2016'!E122:P122</xm:f>
              <xm:sqref>R122</xm:sqref>
            </x14:sparkline>
            <x14:sparkline>
              <xm:f>'Detalle Mensual2015.2016'!E123:P123</xm:f>
              <xm:sqref>R123</xm:sqref>
            </x14:sparkline>
            <x14:sparkline>
              <xm:f>'Detalle Mensual2015.2016'!E124:P124</xm:f>
              <xm:sqref>R124</xm:sqref>
            </x14:sparkline>
            <x14:sparkline>
              <xm:f>'Detalle Mensual2015.2016'!E125:P125</xm:f>
              <xm:sqref>R125</xm:sqref>
            </x14:sparkline>
          </x14:sparklines>
        </x14:sparklineGroup>
        <x14:sparklineGroup manualMax="0" manualMin="0" displayEmptyCellsAs="gap" markers="1" xr2:uid="{30D72178-C0C6-4E5A-9384-69A288A809D3}">
          <x14:colorSeries theme="5"/>
          <x14:colorNegative theme="9"/>
          <x14:colorAxis rgb="FF000000"/>
          <x14:colorMarkers theme="5"/>
          <x14:colorFirst theme="8" tint="0.39997558519241921"/>
          <x14:colorLast theme="8" tint="0.39997558519241921"/>
          <x14:colorHigh theme="8"/>
          <x14:colorLow theme="8"/>
          <x14:sparklines>
            <x14:sparkline>
              <xm:f>'Detalle Mensual2015.2016'!E82:P82</xm:f>
              <xm:sqref>R82</xm:sqref>
            </x14:sparkline>
            <x14:sparkline>
              <xm:f>'Detalle Mensual2015.2016'!E83:P83</xm:f>
              <xm:sqref>R83</xm:sqref>
            </x14:sparkline>
            <x14:sparkline>
              <xm:f>'Detalle Mensual2015.2016'!E84:P84</xm:f>
              <xm:sqref>R84</xm:sqref>
            </x14:sparkline>
            <x14:sparkline>
              <xm:f>'Detalle Mensual2015.2016'!E85:P85</xm:f>
              <xm:sqref>R85</xm:sqref>
            </x14:sparkline>
            <x14:sparkline>
              <xm:f>'Detalle Mensual2015.2016'!E86:P86</xm:f>
              <xm:sqref>R86</xm:sqref>
            </x14:sparkline>
            <x14:sparkline>
              <xm:f>'Detalle Mensual2015.2016'!E87:P87</xm:f>
              <xm:sqref>R87</xm:sqref>
            </x14:sparkline>
            <x14:sparkline>
              <xm:f>'Detalle Mensual2015.2016'!E88:P88</xm:f>
              <xm:sqref>R88</xm:sqref>
            </x14:sparkline>
            <x14:sparkline>
              <xm:f>'Detalle Mensual2015.2016'!E89:P89</xm:f>
              <xm:sqref>R89</xm:sqref>
            </x14:sparkline>
          </x14:sparklines>
        </x14:sparklineGroup>
        <x14:sparklineGroup manualMax="0" manualMin="0" displayEmptyCellsAs="gap" markers="1" xr2:uid="{EA062B0F-F765-4365-AC48-D46B1660D993}">
          <x14:colorSeries theme="6" tint="-0.249977111117893"/>
          <x14:colorNegative theme="9"/>
          <x14:colorAxis rgb="FF000000"/>
          <x14:colorMarkers theme="0" tint="-0.499984740745262"/>
          <x14:colorFirst theme="8" tint="0.39997558519241921"/>
          <x14:colorLast theme="8" tint="0.39997558519241921"/>
          <x14:colorHigh theme="8"/>
          <x14:colorLow theme="8"/>
          <x14:sparklines>
            <x14:sparkline>
              <xm:f>'Detalle Mensual2015.2016'!E24:P24</xm:f>
              <xm:sqref>R24</xm:sqref>
            </x14:sparkline>
            <x14:sparkline>
              <xm:f>'Detalle Mensual2015.2016'!E25:P25</xm:f>
              <xm:sqref>R25</xm:sqref>
            </x14:sparkline>
            <x14:sparkline>
              <xm:f>'Detalle Mensual2015.2016'!E26:P26</xm:f>
              <xm:sqref>R26</xm:sqref>
            </x14:sparkline>
          </x14:sparklines>
        </x14:sparklineGroup>
        <x14:sparklineGroup manualMax="0" manualMin="0" displayEmptyCellsAs="gap" markers="1" xr2:uid="{5A5E4ED2-7E23-4AEF-9AAA-CA1E641D6B1D}">
          <x14:colorSeries theme="9" tint="-0.249977111117893"/>
          <x14:colorNegative theme="9"/>
          <x14:colorAxis rgb="FF000000"/>
          <x14:colorMarkers theme="9" tint="-0.249977111117893"/>
          <x14:colorFirst theme="8" tint="0.39997558519241921"/>
          <x14:colorLast theme="8" tint="0.39997558519241921"/>
          <x14:colorHigh theme="8"/>
          <x14:colorLow theme="8"/>
          <x14:sparklines>
            <x14:sparkline>
              <xm:f>'Detalle Mensual2015.2016'!E92:P92</xm:f>
              <xm:sqref>R92</xm:sqref>
            </x14:sparkline>
            <x14:sparkline>
              <xm:f>'Detalle Mensual2015.2016'!E93:P93</xm:f>
              <xm:sqref>R93</xm:sqref>
            </x14:sparkline>
            <x14:sparkline>
              <xm:f>'Detalle Mensual2015.2016'!E94:P94</xm:f>
              <xm:sqref>R94</xm:sqref>
            </x14:sparkline>
            <x14:sparkline>
              <xm:f>'Detalle Mensual2015.2016'!E95:P95</xm:f>
              <xm:sqref>R95</xm:sqref>
            </x14:sparkline>
            <x14:sparkline>
              <xm:f>'Detalle Mensual2015.2016'!E96:P96</xm:f>
              <xm:sqref>R96</xm:sqref>
            </x14:sparkline>
            <x14:sparkline>
              <xm:f>'Detalle Mensual2015.2016'!E97:P97</xm:f>
              <xm:sqref>R97</xm:sqref>
            </x14:sparkline>
            <x14:sparkline>
              <xm:f>'Detalle Mensual2015.2016'!E98:P98</xm:f>
              <xm:sqref>R98</xm:sqref>
            </x14:sparkline>
            <x14:sparkline>
              <xm:f>'Detalle Mensual2015.2016'!E99:P99</xm:f>
              <xm:sqref>R99</xm:sqref>
            </x14:sparkline>
            <x14:sparkline>
              <xm:f>'Detalle Mensual2015.2016'!E100:P100</xm:f>
              <xm:sqref>R100</xm:sqref>
            </x14:sparkline>
            <x14:sparkline>
              <xm:f>'Detalle Mensual2015.2016'!E101:P101</xm:f>
              <xm:sqref>R101</xm:sqref>
            </x14:sparkline>
          </x14:sparklines>
        </x14:sparklineGroup>
        <x14:sparklineGroup manualMax="0" manualMin="0" displayEmptyCellsAs="gap" markers="1" xr2:uid="{CCE77CD8-E275-452C-B069-933E9E13E3CB}">
          <x14:colorSeries theme="4" tint="-0.499984740745262"/>
          <x14:colorNegative theme="5"/>
          <x14:colorAxis rgb="FF000000"/>
          <x14:colorMarkers theme="8" tint="-0.249977111117893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'Detalle Mensual2015.2016'!E20:H20</xm:f>
              <xm:sqref>R20</xm:sqref>
            </x14:sparkline>
            <x14:sparkline>
              <xm:f>'Detalle Mensual2015.2016'!E21:H21</xm:f>
              <xm:sqref>R21</xm:sqref>
            </x14:sparkline>
          </x14:sparklines>
        </x14:sparklineGroup>
        <x14:sparklineGroup manualMax="0" manualMin="0" displayEmptyCellsAs="gap" markers="1" xr2:uid="{874893E3-B5F0-4085-A461-747A9D91B340}">
          <x14:colorSeries theme="8" tint="-0.499984740745262"/>
          <x14:colorNegative theme="9"/>
          <x14:colorAxis rgb="FF000000"/>
          <x14:colorMarkers theme="8" tint="-0.499984740745262"/>
          <x14:colorFirst theme="8" tint="0.39997558519241921"/>
          <x14:colorLast theme="8" tint="0.39997558519241921"/>
          <x14:colorHigh theme="8"/>
          <x14:colorLow theme="8"/>
          <x14:sparklines>
            <x14:sparkline>
              <xm:f>'Detalle Mensual2015.2016'!E159:P159</xm:f>
              <xm:sqref>R159</xm:sqref>
            </x14:sparkline>
            <x14:sparkline>
              <xm:f>'Detalle Mensual2015.2016'!E160:P160</xm:f>
              <xm:sqref>R160</xm:sqref>
            </x14:sparkline>
            <x14:sparkline>
              <xm:f>'Detalle Mensual2015.2016'!E161:P161</xm:f>
              <xm:sqref>R161</xm:sqref>
            </x14:sparkline>
            <x14:sparkline>
              <xm:f>'Detalle Mensual2015.2016'!E162:P162</xm:f>
              <xm:sqref>R162</xm:sqref>
            </x14:sparkline>
          </x14:sparklines>
        </x14:sparklineGroup>
        <x14:sparklineGroup manualMax="0" manualMin="0" displayEmptyCellsAs="gap" xr2:uid="{FC58A6A0-1E7F-4D56-A40F-644279E73BC0}">
          <x14:colorSeries theme="8" tint="-0.499984740745262"/>
          <x14:colorNegative theme="9"/>
          <x14:colorAxis rgb="FF000000"/>
          <x14:colorMarkers theme="8" tint="-0.499984740745262"/>
          <x14:colorFirst theme="8" tint="0.39997558519241921"/>
          <x14:colorLast theme="8" tint="0.39997558519241921"/>
          <x14:colorHigh theme="8"/>
          <x14:colorLow theme="8"/>
          <x14:sparklines>
            <x14:sparkline>
              <xm:f>'Detalle Mensual2015.2016'!T80:W80</xm:f>
              <xm:sqref>AG80</xm:sqref>
            </x14:sparkline>
          </x14:sparklines>
        </x14:sparklineGroup>
        <x14:sparklineGroup manualMax="0" manualMin="0" displayEmptyCellsAs="gap" markers="1" xr2:uid="{0E038613-0C04-4EFE-B88F-99157FA8873D}">
          <x14:colorSeries theme="8" tint="0.39997558519241921"/>
          <x14:colorNegative theme="9"/>
          <x14:colorAxis rgb="FF000000"/>
          <x14:colorMarkers theme="8" tint="0.39997558519241921"/>
          <x14:colorFirst theme="8" tint="0.39997558519241921"/>
          <x14:colorLast theme="8" tint="0.39997558519241921"/>
          <x14:colorHigh theme="8"/>
          <x14:colorLow theme="8"/>
          <x14:sparklines>
            <x14:sparkline>
              <xm:f>'Detalle Mensual2015.2016'!E104:O104</xm:f>
              <xm:sqref>R104</xm:sqref>
            </x14:sparkline>
            <x14:sparkline>
              <xm:f>'Detalle Mensual2015.2016'!E105:O105</xm:f>
              <xm:sqref>R105</xm:sqref>
            </x14:sparkline>
            <x14:sparkline>
              <xm:f>'Detalle Mensual2015.2016'!E106:O106</xm:f>
              <xm:sqref>R109</xm:sqref>
            </x14:sparkline>
            <x14:sparkline>
              <xm:f>'Detalle Mensual2015.2016'!E115:O115</xm:f>
              <xm:sqref>R115</xm:sqref>
            </x14:sparkline>
          </x14:sparklines>
        </x14:sparklineGroup>
        <x14:sparklineGroup manualMax="0" manualMin="0" displayEmptyCellsAs="gap" markers="1" xr2:uid="{E2C76E15-227A-4296-80C8-601A4ED02E9B}">
          <x14:colorSeries theme="7"/>
          <x14:colorNegative theme="9"/>
          <x14:colorAxis rgb="FF000000"/>
          <x14:colorMarkers theme="7"/>
          <x14:colorFirst theme="8" tint="0.39997558519241921"/>
          <x14:colorLast theme="8" tint="0.39997558519241921"/>
          <x14:colorHigh theme="8"/>
          <x14:colorLow theme="8"/>
          <x14:sparklines>
            <x14:sparkline>
              <xm:f>'Detalle Mensual2015.2016'!E137:P137</xm:f>
              <xm:sqref>R137</xm:sqref>
            </x14:sparkline>
            <x14:sparkline>
              <xm:f>'Detalle Mensual2015.2016'!E138:P138</xm:f>
              <xm:sqref>R138</xm:sqref>
            </x14:sparkline>
            <x14:sparkline>
              <xm:f>'Detalle Mensual2015.2016'!E139:P139</xm:f>
              <xm:sqref>R139</xm:sqref>
            </x14:sparkline>
            <x14:sparkline>
              <xm:f>'Detalle Mensual2015.2016'!E140:P140</xm:f>
              <xm:sqref>R140</xm:sqref>
            </x14:sparkline>
            <x14:sparkline>
              <xm:f>'Detalle Mensual2015.2016'!E141:P141</xm:f>
              <xm:sqref>R141</xm:sqref>
            </x14:sparkline>
            <x14:sparkline>
              <xm:f>'Detalle Mensual2015.2016'!E142:P142</xm:f>
              <xm:sqref>R142</xm:sqref>
            </x14:sparkline>
          </x14:sparklines>
        </x14:sparklineGroup>
        <x14:sparklineGroup manualMax="0" manualMin="0" displayEmptyCellsAs="gap" markers="1" xr2:uid="{2F321A97-6FA9-4FBE-B14A-F48E1A038A44}">
          <x14:colorSeries theme="5"/>
          <x14:colorNegative theme="9"/>
          <x14:colorAxis rgb="FF000000"/>
          <x14:colorMarkers theme="5"/>
          <x14:colorFirst theme="8" tint="0.39997558519241921"/>
          <x14:colorLast theme="8" tint="0.39997558519241921"/>
          <x14:colorHigh theme="8"/>
          <x14:colorLow theme="8"/>
          <x14:sparklines>
            <x14:sparkline>
              <xm:f>'Detalle Mensual2015.2016'!E69:P69</xm:f>
              <xm:sqref>R69</xm:sqref>
            </x14:sparkline>
            <x14:sparkline>
              <xm:f>'Detalle Mensual2015.2016'!E70:P70</xm:f>
              <xm:sqref>R70</xm:sqref>
            </x14:sparkline>
            <x14:sparkline>
              <xm:f>'Detalle Mensual2015.2016'!E71:P71</xm:f>
              <xm:sqref>R71</xm:sqref>
            </x14:sparkline>
            <x14:sparkline>
              <xm:f>'Detalle Mensual2015.2016'!E72:P72</xm:f>
              <xm:sqref>R72</xm:sqref>
            </x14:sparkline>
            <x14:sparkline>
              <xm:f>'Detalle Mensual2015.2016'!E73:P73</xm:f>
              <xm:sqref>R73</xm:sqref>
            </x14:sparkline>
            <x14:sparkline>
              <xm:f>'Detalle Mensual2015.2016'!E74:P74</xm:f>
              <xm:sqref>R74</xm:sqref>
            </x14:sparkline>
            <x14:sparkline>
              <xm:f>'Detalle Mensual2015.2016'!E75:P75</xm:f>
              <xm:sqref>R75</xm:sqref>
            </x14:sparkline>
            <x14:sparkline>
              <xm:f>'Detalle Mensual2015.2016'!E76:P76</xm:f>
              <xm:sqref>R76</xm:sqref>
            </x14:sparkline>
            <x14:sparkline>
              <xm:f>'Detalle Mensual2015.2016'!E77:P77</xm:f>
              <xm:sqref>R77</xm:sqref>
            </x14:sparkline>
            <x14:sparkline>
              <xm:f>'Detalle Mensual2015.2016'!E78:P78</xm:f>
              <xm:sqref>R78</xm:sqref>
            </x14:sparkline>
            <x14:sparkline>
              <xm:f>'Detalle Mensual2015.2016'!E79:P79</xm:f>
              <xm:sqref>R79</xm:sqref>
            </x14:sparkline>
          </x14:sparklines>
        </x14:sparklineGroup>
        <x14:sparklineGroup manualMax="0" manualMin="0" displayEmptyCellsAs="gap" markers="1" xr2:uid="{F9B67BCD-6BF4-46ED-9009-E39CDFC79BEF}">
          <x14:colorSeries theme="8" tint="-0.499984740745262"/>
          <x14:colorNegative theme="9"/>
          <x14:colorAxis rgb="FF000000"/>
          <x14:colorMarkers theme="8" tint="-0.499984740745262"/>
          <x14:colorFirst theme="8" tint="0.39997558519241921"/>
          <x14:colorLast theme="8" tint="0.39997558519241921"/>
          <x14:colorHigh theme="8"/>
          <x14:colorLow theme="8"/>
          <x14:sparklines>
            <x14:sparkline>
              <xm:f>'Detalle Mensual2015.2016'!T102:X102</xm:f>
              <xm:sqref>AG102</xm:sqref>
            </x14:sparkline>
            <x14:sparkline>
              <xm:f>'Detalle Mensual2015.2016'!T152:X152</xm:f>
              <xm:sqref>AG152</xm:sqref>
            </x14:sparkline>
          </x14:sparklines>
        </x14:sparklineGroup>
        <x14:sparklineGroup manualMax="0" manualMin="0" displayEmptyCellsAs="gap" markers="1" xr2:uid="{7EFB2EA2-47A9-4D6A-8FB7-521C38662FE1}">
          <x14:colorSeries theme="5"/>
          <x14:colorNegative theme="9"/>
          <x14:colorAxis rgb="FF000000"/>
          <x14:colorMarkers theme="5"/>
          <x14:colorFirst theme="8" tint="0.39997558519241921"/>
          <x14:colorLast theme="8" tint="0.39997558519241921"/>
          <x14:colorHigh theme="8"/>
          <x14:colorLow theme="8"/>
          <x14:sparklines>
            <x14:sparkline>
              <xm:f>'Detalle Mensual2015.2016'!E64:P64</xm:f>
              <xm:sqref>R64</xm:sqref>
            </x14:sparkline>
            <x14:sparkline>
              <xm:f>'Detalle Mensual2015.2016'!E65:P65</xm:f>
              <xm:sqref>R65</xm:sqref>
            </x14:sparkline>
            <x14:sparkline>
              <xm:f>'Detalle Mensual2015.2016'!E66:P66</xm:f>
              <xm:sqref>R66</xm:sqref>
            </x14:sparkline>
          </x14:sparklines>
        </x14:sparklineGroup>
        <x14:sparklineGroup manualMax="0" manualMin="0" displayEmptyCellsAs="gap" markers="1" xr2:uid="{9F05C66D-48BB-40AF-8B36-F5211F2501B6}">
          <x14:colorSeries theme="5"/>
          <x14:colorNegative theme="9"/>
          <x14:colorAxis rgb="FF000000"/>
          <x14:colorMarkers theme="5"/>
          <x14:colorFirst theme="8" tint="0.39997558519241921"/>
          <x14:colorLast theme="8" tint="0.39997558519241921"/>
          <x14:colorHigh theme="8"/>
          <x14:colorLow theme="8"/>
          <x14:sparklines>
            <x14:sparkline>
              <xm:f>'Detalle Mensual2015.2016'!E57:P57</xm:f>
              <xm:sqref>R57</xm:sqref>
            </x14:sparkline>
            <x14:sparkline>
              <xm:f>'Detalle Mensual2015.2016'!E58:P58</xm:f>
              <xm:sqref>R58</xm:sqref>
            </x14:sparkline>
            <x14:sparkline>
              <xm:f>'Detalle Mensual2015.2016'!E59:P59</xm:f>
              <xm:sqref>R59</xm:sqref>
            </x14:sparkline>
            <x14:sparkline>
              <xm:f>'Detalle Mensual2015.2016'!E60:P60</xm:f>
              <xm:sqref>R60</xm:sqref>
            </x14:sparkline>
            <x14:sparkline>
              <xm:f>'Detalle Mensual2015.2016'!E61:P61</xm:f>
              <xm:sqref>R61</xm:sqref>
            </x14:sparkline>
          </x14:sparklines>
        </x14:sparklineGroup>
        <x14:sparklineGroup manualMax="0" manualMin="0" displayEmptyCellsAs="gap" markers="1" xr2:uid="{E55CB6F8-60C8-42DC-B81C-17BE216C2396}">
          <x14:colorSeries theme="8" tint="-0.499984740745262"/>
          <x14:colorNegative theme="9"/>
          <x14:colorAxis rgb="FF000000"/>
          <x14:colorMarkers theme="8" tint="-0.499984740745262"/>
          <x14:colorFirst theme="8" tint="0.39997558519241921"/>
          <x14:colorLast theme="8" tint="0.39997558519241921"/>
          <x14:colorHigh theme="8"/>
          <x14:colorLow theme="8"/>
          <x14:sparklines>
            <x14:sparkline>
              <xm:f>'Detalle Mensual2015.2016'!T64:Y64</xm:f>
              <xm:sqref>AG64</xm:sqref>
            </x14:sparkline>
            <x14:sparkline>
              <xm:f>'Detalle Mensual2015.2016'!T65:Y65</xm:f>
              <xm:sqref>AG65</xm:sqref>
            </x14:sparkline>
            <x14:sparkline>
              <xm:f>'Detalle Mensual2015.2016'!T66:Y66</xm:f>
              <xm:sqref>AG66</xm:sqref>
            </x14:sparkline>
          </x14:sparklines>
        </x14:sparklineGroup>
        <x14:sparklineGroup manualMax="0" manualMin="0" displayEmptyCellsAs="gap" xr2:uid="{184F912C-EAAC-4860-BC51-9E074AE7C1A7}">
          <x14:colorSeries theme="8" tint="-0.499984740745262"/>
          <x14:colorNegative theme="9"/>
          <x14:colorAxis rgb="FF000000"/>
          <x14:colorMarkers theme="8" tint="-0.499984740745262"/>
          <x14:colorFirst theme="8" tint="0.39997558519241921"/>
          <x14:colorLast theme="8" tint="0.39997558519241921"/>
          <x14:colorHigh theme="8"/>
          <x14:colorLow theme="8"/>
          <x14:sparklines>
            <x14:sparkline>
              <xm:f>'Detalle Mensual2015.2016'!E80:H80</xm:f>
              <xm:sqref>R80</xm:sqref>
            </x14:sparkline>
          </x14:sparklines>
        </x14:sparklineGroup>
        <x14:sparklineGroup manualMax="0" manualMin="0" displayEmptyCellsAs="gap" markers="1" xr2:uid="{87FF0127-4FAD-4412-A4A6-273D458FBBE6}">
          <x14:colorSeries theme="8" tint="-0.499984740745262"/>
          <x14:colorNegative theme="9"/>
          <x14:colorAxis rgb="FF000000"/>
          <x14:colorMarkers theme="8" tint="-0.499984740745262"/>
          <x14:colorFirst theme="8" tint="0.39997558519241921"/>
          <x14:colorLast theme="8" tint="0.39997558519241921"/>
          <x14:colorHigh theme="8"/>
          <x14:colorLow theme="8"/>
          <x14:sparklines>
            <x14:sparkline>
              <xm:f>'Detalle Mensual2015.2016'!T24:AE24</xm:f>
              <xm:sqref>AG24</xm:sqref>
            </x14:sparkline>
            <x14:sparkline>
              <xm:f>'Detalle Mensual2015.2016'!T25:AE25</xm:f>
              <xm:sqref>AG25</xm:sqref>
            </x14:sparkline>
            <x14:sparkline>
              <xm:f>'Detalle Mensual2015.2016'!T26:AE26</xm:f>
              <xm:sqref>AG26</xm:sqref>
            </x14:sparkline>
          </x14:sparklines>
        </x14:sparklineGroup>
        <x14:sparklineGroup manualMax="0" manualMin="0" displayEmptyCellsAs="gap" markers="1" negative="1" xr2:uid="{697ECDB7-46C6-45E8-AB4C-F30FD09A9228}">
          <x14:colorSeries theme="7"/>
          <x14:colorNegative rgb="FFFF0000"/>
          <x14:colorAxis rgb="FF000000"/>
          <x14:colorMarkers theme="7"/>
          <x14:colorFirst theme="8" tint="0.39997558519241921"/>
          <x14:colorLast theme="8" tint="0.39997558519241921"/>
          <x14:colorHigh theme="8"/>
          <x14:colorLow theme="8"/>
          <x14:sparklines>
            <x14:sparkline>
              <xm:f>'Detalle Mensual2015.2016'!E128:P128</xm:f>
              <xm:sqref>R128</xm:sqref>
            </x14:sparkline>
            <x14:sparkline>
              <xm:f>'Detalle Mensual2015.2016'!E130:P130</xm:f>
              <xm:sqref>R129</xm:sqref>
            </x14:sparkline>
            <x14:sparkline>
              <xm:f>'Detalle Mensual2015.2016'!E129:P129</xm:f>
              <xm:sqref>R130</xm:sqref>
            </x14:sparkline>
            <x14:sparkline>
              <xm:f>'Detalle Mensual2015.2016'!E131:P131</xm:f>
              <xm:sqref>R131</xm:sqref>
            </x14:sparkline>
            <x14:sparkline>
              <xm:f>'Detalle Mensual2015.2016'!E132:P132</xm:f>
              <xm:sqref>R132</xm:sqref>
            </x14:sparkline>
            <x14:sparkline>
              <xm:f>'Detalle Mensual2015.2016'!E133:P133</xm:f>
              <xm:sqref>R133</xm:sqref>
            </x14:sparkline>
            <x14:sparkline>
              <xm:f>'Detalle Mensual2015.2016'!E134:P134</xm:f>
              <xm:sqref>R134</xm:sqref>
            </x14:sparkline>
          </x14:sparklines>
        </x14:sparklineGroup>
        <x14:sparklineGroup manualMax="0" manualMin="0" displayEmptyCellsAs="gap" markers="1" xr2:uid="{6BEE9622-BE7B-4F25-8DFF-DA4999E4D17B}">
          <x14:colorSeries rgb="FF376092"/>
          <x14:colorNegative rgb="FFD00000"/>
          <x14:colorAxis rgb="FF000000"/>
          <x14:colorMarkers theme="8" tint="-0.499984740745262"/>
          <x14:colorFirst rgb="FFD00000"/>
          <x14:colorLast rgb="FFD00000"/>
          <x14:colorHigh rgb="FFD00000"/>
          <x14:colorLow rgb="FFD00000"/>
          <x14:sparklines>
            <x14:sparkline>
              <xm:f>'Detalle Mensual2015.2016'!T20:W20</xm:f>
              <xm:sqref>AG20</xm:sqref>
            </x14:sparkline>
            <x14:sparkline>
              <xm:f>'Detalle Mensual2015.2016'!T21:W21</xm:f>
              <xm:sqref>AG21</xm:sqref>
            </x14:sparkline>
          </x14:sparklines>
        </x14:sparklineGroup>
        <x14:sparklineGroup manualMax="0" manualMin="0" displayEmptyCellsAs="gap" markers="1" xr2:uid="{181B5F32-5AF0-49EF-B548-51BABE7521A3}">
          <x14:colorSeries theme="8" tint="-0.499984740745262"/>
          <x14:colorNegative theme="9"/>
          <x14:colorAxis rgb="FF000000"/>
          <x14:colorMarkers theme="8" tint="-0.499984740745262"/>
          <x14:colorFirst theme="8" tint="0.39997558519241921"/>
          <x14:colorLast theme="8" tint="0.39997558519241921"/>
          <x14:colorHigh theme="8"/>
          <x14:colorLow theme="8"/>
          <x14:sparklines>
            <x14:sparkline>
              <xm:f>'Detalle Mensual2015.2016'!T143:AE143</xm:f>
              <xm:sqref>AG143</xm:sqref>
            </x14:sparkline>
            <x14:sparkline>
              <xm:f>'Detalle Mensual2015.2016'!T144:AE144</xm:f>
              <xm:sqref>AG144</xm:sqref>
            </x14:sparkline>
          </x14:sparklines>
        </x14:sparklineGroup>
        <x14:sparklineGroup manualMax="0" manualMin="0" displayEmptyCellsAs="gap" markers="1" xr2:uid="{3B5EA0AC-108F-499E-9B28-CE4C381E237D}">
          <x14:colorSeries theme="7"/>
          <x14:colorNegative theme="9"/>
          <x14:colorAxis rgb="FF000000"/>
          <x14:colorMarkers theme="7"/>
          <x14:colorFirst theme="8" tint="0.39997558519241921"/>
          <x14:colorLast theme="8" tint="0.39997558519241921"/>
          <x14:colorHigh theme="8"/>
          <x14:colorLow theme="8"/>
          <x14:sparklines>
            <x14:sparkline>
              <xm:f>'Detalle Mensual2015.2016'!E143:P143</xm:f>
              <xm:sqref>R143</xm:sqref>
            </x14:sparkline>
            <x14:sparkline>
              <xm:f>'Detalle Mensual2015.2016'!E144:P144</xm:f>
              <xm:sqref>R144</xm:sqref>
            </x14:sparkline>
            <x14:sparkline>
              <xm:f>'Detalle Mensual2015.2016'!E145:P145</xm:f>
              <xm:sqref>R145</xm:sqref>
            </x14:sparkline>
            <x14:sparkline>
              <xm:f>'Detalle Mensual2015.2016'!E146:P146</xm:f>
              <xm:sqref>R146</xm:sqref>
            </x14:sparkline>
            <x14:sparkline>
              <xm:f>'Detalle Mensual2015.2016'!E147:P147</xm:f>
              <xm:sqref>R147</xm:sqref>
            </x14:sparkline>
            <x14:sparkline>
              <xm:f>'Detalle Mensual2015.2016'!E148:P148</xm:f>
              <xm:sqref>R148</xm:sqref>
            </x14:sparkline>
            <x14:sparkline>
              <xm:f>'Detalle Mensual2015.2016'!E149:P149</xm:f>
              <xm:sqref>R149</xm:sqref>
            </x14:sparkline>
            <x14:sparkline>
              <xm:f>'Detalle Mensual2015.2016'!E150:P150</xm:f>
              <xm:sqref>R150</xm:sqref>
            </x14:sparkline>
          </x14:sparklines>
        </x14:sparklineGroup>
        <x14:sparklineGroup manualMax="0" manualMin="0" displayEmptyCellsAs="gap" markers="1" xr2:uid="{1AD0B192-B7CE-4EBB-8784-16FBF52924E7}">
          <x14:colorSeries theme="8" tint="-0.499984740745262"/>
          <x14:colorNegative theme="9"/>
          <x14:colorAxis rgb="FF000000"/>
          <x14:colorMarkers theme="8" tint="-0.499984740745262"/>
          <x14:colorFirst theme="8" tint="0.39997558519241921"/>
          <x14:colorLast theme="8" tint="0.39997558519241921"/>
          <x14:colorHigh theme="8"/>
          <x14:colorLow theme="8"/>
          <x14:sparklines>
            <x14:sparkline>
              <xm:f>'Detalle Mensual2015.2016'!T135:X135</xm:f>
              <xm:sqref>AG135</xm:sqref>
            </x14:sparkline>
            <x14:sparkline>
              <xm:f>'Detalle Mensual2015.2016'!T136:X136</xm:f>
              <xm:sqref>AG136</xm:sqref>
            </x14:sparkline>
            <x14:sparkline>
              <xm:f>'Detalle Mensual2015.2016'!T151:X151</xm:f>
              <xm:sqref>AG151</xm:sqref>
            </x14:sparkline>
            <x14:sparkline>
              <xm:f>'Detalle Mensual2015.2016'!T62:X62</xm:f>
              <xm:sqref>AG62</xm:sqref>
            </x14:sparkline>
            <x14:sparkline>
              <xm:f>'Detalle Mensual2015.2016'!T121:X121</xm:f>
              <xm:sqref>AG121</xm:sqref>
            </x14:sparkline>
          </x14:sparklines>
        </x14:sparklineGroup>
        <x14:sparklineGroup manualMax="0" manualMin="0" displayEmptyCellsAs="gap" markers="1" xr2:uid="{9DFC4302-868A-4F5F-8954-61171A919D05}">
          <x14:colorSeries theme="8" tint="-0.499984740745262"/>
          <x14:colorNegative theme="9"/>
          <x14:colorAxis rgb="FF000000"/>
          <x14:colorMarkers theme="8" tint="-0.499984740745262"/>
          <x14:colorFirst theme="8" tint="0.39997558519241921"/>
          <x14:colorLast theme="8" tint="0.39997558519241921"/>
          <x14:colorHigh theme="8"/>
          <x14:colorLow theme="8"/>
          <x14:sparklines>
            <x14:sparkline>
              <xm:f>'Detalle Mensual2015.2016'!T92:AE92</xm:f>
              <xm:sqref>AG92</xm:sqref>
            </x14:sparkline>
            <x14:sparkline>
              <xm:f>'Detalle Mensual2015.2016'!T93:AE93</xm:f>
              <xm:sqref>AG93</xm:sqref>
            </x14:sparkline>
            <x14:sparkline>
              <xm:f>'Detalle Mensual2015.2016'!T94:AE94</xm:f>
              <xm:sqref>AG94</xm:sqref>
            </x14:sparkline>
            <x14:sparkline>
              <xm:f>'Detalle Mensual2015.2016'!T95:AE95</xm:f>
              <xm:sqref>AG95</xm:sqref>
            </x14:sparkline>
            <x14:sparkline>
              <xm:f>'Detalle Mensual2015.2016'!T96:AE96</xm:f>
              <xm:sqref>AG96</xm:sqref>
            </x14:sparkline>
            <x14:sparkline>
              <xm:f>'Detalle Mensual2015.2016'!T97:AE97</xm:f>
              <xm:sqref>AG97</xm:sqref>
            </x14:sparkline>
            <x14:sparkline>
              <xm:f>'Detalle Mensual2015.2016'!T98:AE98</xm:f>
              <xm:sqref>AG98</xm:sqref>
            </x14:sparkline>
            <x14:sparkline>
              <xm:f>'Detalle Mensual2015.2016'!T99:AE99</xm:f>
              <xm:sqref>AG99</xm:sqref>
            </x14:sparkline>
            <x14:sparkline>
              <xm:f>'Detalle Mensual2015.2016'!T100:AE100</xm:f>
              <xm:sqref>AG100</xm:sqref>
            </x14:sparkline>
            <x14:sparkline>
              <xm:f>'Detalle Mensual2015.2016'!T101:AE101</xm:f>
              <xm:sqref>AG101</xm:sqref>
            </x14:sparkline>
          </x14:sparklines>
        </x14:sparklineGroup>
        <x14:sparklineGroup manualMax="0" manualMin="0" displayEmptyCellsAs="gap" markers="1" xr2:uid="{6DAB5C5A-848B-4AA6-A6F6-35F85F7E63E8}">
          <x14:colorSeries theme="8" tint="-0.499984740745262"/>
          <x14:colorNegative theme="9"/>
          <x14:colorAxis rgb="FF000000"/>
          <x14:colorMarkers theme="8" tint="-0.499984740745262"/>
          <x14:colorFirst theme="8" tint="0.39997558519241921"/>
          <x14:colorLast theme="8" tint="0.39997558519241921"/>
          <x14:colorHigh theme="8"/>
          <x14:colorLow theme="8"/>
          <x14:sparklines>
            <x14:sparkline>
              <xm:f>'Detalle Mensual2015.2016'!T104:X104</xm:f>
              <xm:sqref>AG104</xm:sqref>
            </x14:sparkline>
            <x14:sparkline>
              <xm:f>'Detalle Mensual2015.2016'!T105:X105</xm:f>
              <xm:sqref>AG105</xm:sqref>
            </x14:sparkline>
            <x14:sparkline>
              <xm:f>'Detalle Mensual2015.2016'!T106:X106</xm:f>
              <xm:sqref>AG106</xm:sqref>
            </x14:sparkline>
          </x14:sparklines>
        </x14:sparklineGroup>
        <x14:sparklineGroup manualMax="0" manualMin="0" displayEmptyCellsAs="gap" markers="1" xr2:uid="{FCEE4D6D-AFC8-476A-B492-D2E3D3B21B58}">
          <x14:colorSeries theme="8" tint="-0.499984740745262"/>
          <x14:colorNegative theme="9"/>
          <x14:colorAxis rgb="FF000000"/>
          <x14:colorMarkers theme="8" tint="-0.499984740745262"/>
          <x14:colorFirst theme="8" tint="0.39997558519241921"/>
          <x14:colorLast theme="8" tint="0.39997558519241921"/>
          <x14:colorHigh theme="8"/>
          <x14:colorLow theme="8"/>
          <x14:sparklines>
            <x14:sparkline>
              <xm:f>'Detalle Mensual2015.2016'!T122:AE122</xm:f>
              <xm:sqref>AG122</xm:sqref>
            </x14:sparkline>
            <x14:sparkline>
              <xm:f>'Detalle Mensual2015.2016'!T123:AE123</xm:f>
              <xm:sqref>AG123</xm:sqref>
            </x14:sparkline>
            <x14:sparkline>
              <xm:f>'Detalle Mensual2015.2016'!T124:AE124</xm:f>
              <xm:sqref>AG124</xm:sqref>
            </x14:sparkline>
            <x14:sparkline>
              <xm:f>'Detalle Mensual2015.2016'!T125:AE125</xm:f>
              <xm:sqref>AG125</xm:sqref>
            </x14:sparkline>
          </x14:sparklines>
        </x14:sparklineGroup>
        <x14:sparklineGroup manualMax="0" manualMin="0" displayEmptyCellsAs="gap" markers="1" xr2:uid="{C563E65A-03E0-4AEC-B390-3073E25C348B}">
          <x14:colorSeries theme="8" tint="-0.499984740745262"/>
          <x14:colorNegative theme="9"/>
          <x14:colorAxis rgb="FF000000"/>
          <x14:colorMarkers theme="8" tint="-0.499984740745262"/>
          <x14:colorFirst theme="8" tint="0.39997558519241921"/>
          <x14:colorLast theme="8" tint="0.39997558519241921"/>
          <x14:colorHigh theme="8"/>
          <x14:colorLow theme="8"/>
          <x14:sparklines>
            <x14:sparkline>
              <xm:f>'Detalle Mensual2015.2016'!T69:Y69</xm:f>
              <xm:sqref>AG69</xm:sqref>
            </x14:sparkline>
            <x14:sparkline>
              <xm:f>'Detalle Mensual2015.2016'!T70:Y70</xm:f>
              <xm:sqref>AG70</xm:sqref>
            </x14:sparkline>
            <x14:sparkline>
              <xm:f>'Detalle Mensual2015.2016'!T71:Y71</xm:f>
              <xm:sqref>AG71</xm:sqref>
            </x14:sparkline>
            <x14:sparkline>
              <xm:f>'Detalle Mensual2015.2016'!T72:Y72</xm:f>
              <xm:sqref>AG72</xm:sqref>
            </x14:sparkline>
            <x14:sparkline>
              <xm:f>'Detalle Mensual2015.2016'!T73:Y73</xm:f>
              <xm:sqref>AG73</xm:sqref>
            </x14:sparkline>
            <x14:sparkline>
              <xm:f>'Detalle Mensual2015.2016'!T74:Y74</xm:f>
              <xm:sqref>AG74</xm:sqref>
            </x14:sparkline>
            <x14:sparkline>
              <xm:f>'Detalle Mensual2015.2016'!T75:Y75</xm:f>
              <xm:sqref>AG75</xm:sqref>
            </x14:sparkline>
            <x14:sparkline>
              <xm:f>'Detalle Mensual2015.2016'!T76:Y76</xm:f>
              <xm:sqref>AG76</xm:sqref>
            </x14:sparkline>
            <x14:sparkline>
              <xm:f>'Detalle Mensual2015.2016'!T77:Y77</xm:f>
              <xm:sqref>AG77</xm:sqref>
            </x14:sparkline>
            <x14:sparkline>
              <xm:f>'Detalle Mensual2015.2016'!T78:Y78</xm:f>
              <xm:sqref>AG78</xm:sqref>
            </x14:sparkline>
            <x14:sparkline>
              <xm:f>'Detalle Mensual2015.2016'!T79:Y79</xm:f>
              <xm:sqref>AG79</xm:sqref>
            </x14:sparkline>
          </x14:sparklines>
        </x14:sparklineGroup>
        <x14:sparklineGroup manualMax="0" manualMin="0" displayEmptyCellsAs="gap" markers="1" xr2:uid="{B937C7FD-FD1A-47FA-8B32-0A1C95CF285F}">
          <x14:colorSeries theme="6" tint="-0.249977111117893"/>
          <x14:colorNegative theme="9"/>
          <x14:colorAxis rgb="FF000000"/>
          <x14:colorMarkers theme="0" tint="-0.499984740745262"/>
          <x14:colorFirst theme="8" tint="0.39997558519241921"/>
          <x14:colorLast theme="8" tint="0.39997558519241921"/>
          <x14:colorHigh theme="8"/>
          <x14:colorLow theme="8"/>
          <x14:sparklines>
            <x14:sparkline>
              <xm:f>'Detalle Mensual2015.2016'!T41:AE41</xm:f>
              <xm:sqref>AG41</xm:sqref>
            </x14:sparkline>
          </x14:sparklines>
        </x14:sparklineGroup>
        <x14:sparklineGroup manualMax="0" manualMin="0" displayEmptyCellsAs="gap" markers="1" xr2:uid="{E08C209A-D539-4305-90A3-D984036FFC87}">
          <x14:colorSeries theme="6" tint="-0.249977111117893"/>
          <x14:colorNegative theme="9"/>
          <x14:colorAxis rgb="FF000000"/>
          <x14:colorMarkers theme="0" tint="-0.499984740745262"/>
          <x14:colorFirst theme="8" tint="0.39997558519241921"/>
          <x14:colorLast theme="8" tint="0.39997558519241921"/>
          <x14:colorHigh theme="8"/>
          <x14:colorLow theme="8"/>
          <x14:sparklines>
            <x14:sparkline>
              <xm:f>'Detalle Mensual2015.2016'!E41:P41</xm:f>
              <xm:sqref>R41</xm:sqref>
            </x14:sparkline>
            <x14:sparkline>
              <xm:f>'Detalle Mensual2015.2016'!E42:P42</xm:f>
              <xm:sqref>R42</xm:sqref>
            </x14:sparkline>
            <x14:sparkline>
              <xm:f>'Detalle Mensual2015.2016'!E43:P43</xm:f>
              <xm:sqref>R43</xm:sqref>
            </x14:sparkline>
          </x14:sparklines>
        </x14:sparklineGroup>
        <x14:sparklineGroup manualMax="0" manualMin="0" displayEmptyCellsAs="gap" markers="1" xr2:uid="{B5A593AC-BAEB-47FA-8D0E-AC1DBD7A53F8}">
          <x14:colorSeries theme="8" tint="-0.499984740745262"/>
          <x14:colorNegative theme="9"/>
          <x14:colorAxis rgb="FF000000"/>
          <x14:colorMarkers theme="8" tint="-0.499984740745262"/>
          <x14:colorFirst theme="8" tint="0.39997558519241921"/>
          <x14:colorLast theme="8" tint="0.39997558519241921"/>
          <x14:colorHigh theme="8"/>
          <x14:colorLow theme="8"/>
          <x14:sparklines>
            <x14:sparkline>
              <xm:f>'Detalle Mensual2015.2016'!T115:AE115</xm:f>
              <xm:sqref>AG115</xm:sqref>
            </x14:sparkline>
          </x14:sparklines>
        </x14:sparklineGroup>
        <x14:sparklineGroup manualMax="0" manualMin="0" displayEmptyCellsAs="gap" markers="1" xr2:uid="{1D2790A8-2BA7-48DA-BE20-7AD3B37B3BFB}">
          <x14:colorSeries theme="8" tint="-0.499984740745262"/>
          <x14:colorNegative theme="9"/>
          <x14:colorAxis rgb="FF000000"/>
          <x14:colorMarkers theme="8" tint="-0.499984740745262"/>
          <x14:colorFirst theme="8" tint="0.39997558519241921"/>
          <x14:colorLast theme="8" tint="0.39997558519241921"/>
          <x14:colorHigh theme="8"/>
          <x14:colorLow theme="8"/>
          <x14:sparklines>
            <x14:sparkline>
              <xm:f>'Detalle Mensual2015.2016'!T145:AE145</xm:f>
              <xm:sqref>AG145</xm:sqref>
            </x14:sparkline>
            <x14:sparkline>
              <xm:f>'Detalle Mensual2015.2016'!T146:AE146</xm:f>
              <xm:sqref>AG146</xm:sqref>
            </x14:sparkline>
            <x14:sparkline>
              <xm:f>'Detalle Mensual2015.2016'!T147:AE147</xm:f>
              <xm:sqref>AG147</xm:sqref>
            </x14:sparkline>
            <x14:sparkline>
              <xm:f>'Detalle Mensual2015.2016'!T148:AE148</xm:f>
              <xm:sqref>AG148</xm:sqref>
            </x14:sparkline>
            <x14:sparkline>
              <xm:f>'Detalle Mensual2015.2016'!T149:AE149</xm:f>
              <xm:sqref>AG149</xm:sqref>
            </x14:sparkline>
            <x14:sparkline>
              <xm:f>'Detalle Mensual2015.2016'!T150:AE150</xm:f>
              <xm:sqref>AG150</xm:sqref>
            </x14:sparkline>
          </x14:sparklines>
        </x14:sparklineGroup>
        <x14:sparklineGroup manualMax="0" manualMin="0" displayEmptyCellsAs="gap" markers="1" xr2:uid="{7CEF77F7-DFC5-4CDA-BE15-052EB51477FD}">
          <x14:colorSeries theme="8" tint="-0.499984740745262"/>
          <x14:colorNegative theme="9"/>
          <x14:colorAxis rgb="FF000000"/>
          <x14:colorMarkers theme="8" tint="-0.499984740745262"/>
          <x14:colorFirst theme="8" tint="0.39997558519241921"/>
          <x14:colorLast theme="8" tint="0.39997558519241921"/>
          <x14:colorHigh theme="8"/>
          <x14:colorLow theme="8"/>
          <x14:sparklines>
            <x14:sparkline>
              <xm:f>'Detalle Mensual2015.2016'!T159:AE159</xm:f>
              <xm:sqref>AG159</xm:sqref>
            </x14:sparkline>
            <x14:sparkline>
              <xm:f>'Detalle Mensual2015.2016'!T160:AE160</xm:f>
              <xm:sqref>AG160</xm:sqref>
            </x14:sparkline>
            <x14:sparkline>
              <xm:f>'Detalle Mensual2015.2016'!T161:AE161</xm:f>
              <xm:sqref>AG161</xm:sqref>
            </x14:sparkline>
            <x14:sparkline>
              <xm:f>'Detalle Mensual2015.2016'!T162:AE162</xm:f>
              <xm:sqref>AG162</xm:sqref>
            </x14:sparkline>
          </x14:sparklines>
        </x14:sparklineGroup>
        <x14:sparklineGroup manualMax="0" manualMin="0" displayEmptyCellsAs="gap" markers="1" xr2:uid="{39A908B6-EF73-423A-9A2E-93435F071CC2}">
          <x14:colorSeries theme="8" tint="-0.499984740745262"/>
          <x14:colorNegative theme="9"/>
          <x14:colorAxis rgb="FF000000"/>
          <x14:colorMarkers theme="8" tint="-0.499984740745262"/>
          <x14:colorFirst theme="8" tint="0.39997558519241921"/>
          <x14:colorLast theme="8" tint="0.39997558519241921"/>
          <x14:colorHigh theme="8"/>
          <x14:colorLow theme="8"/>
          <x14:sparklines>
            <x14:sparkline>
              <xm:f>'Detalle Mensual2015.2016'!T109:AE109</xm:f>
              <xm:sqref>AG109</xm:sqref>
            </x14:sparkline>
            <x14:sparkline>
              <xm:f>'Detalle Mensual2015.2016'!T110:AE110</xm:f>
              <xm:sqref>AG110</xm:sqref>
            </x14:sparkline>
            <x14:sparkline>
              <xm:f>'Detalle Mensual2015.2016'!T111:AE111</xm:f>
              <xm:sqref>AG111</xm:sqref>
            </x14:sparkline>
            <x14:sparkline>
              <xm:f>'Detalle Mensual2015.2016'!T112:AE112</xm:f>
              <xm:sqref>AG112</xm:sqref>
            </x14:sparkline>
          </x14:sparklines>
        </x14:sparklineGroup>
        <x14:sparklineGroup manualMax="0" manualMin="0" displayEmptyCellsAs="gap" markers="1" xr2:uid="{4FC8B9CD-04D6-49D9-A6CB-7CC3FFF40008}">
          <x14:colorSeries theme="8" tint="0.39997558519241921"/>
          <x14:colorNegative theme="9"/>
          <x14:colorAxis rgb="FF000000"/>
          <x14:colorMarkers theme="8" tint="0.39997558519241921"/>
          <x14:colorFirst theme="8" tint="0.39997558519241921"/>
          <x14:colorLast theme="8" tint="0.39997558519241921"/>
          <x14:colorHigh theme="8"/>
          <x14:colorLow theme="8"/>
          <x14:sparklines>
            <x14:sparkline>
              <xm:f>'Detalle Mensual2015.2016'!E116:O116</xm:f>
              <xm:sqref>R116</xm:sqref>
            </x14:sparkline>
            <x14:sparkline>
              <xm:f>'Detalle Mensual2015.2016'!E117:O117</xm:f>
              <xm:sqref>R117</xm:sqref>
            </x14:sparkline>
            <x14:sparkline>
              <xm:f>'Detalle Mensual2015.2016'!E118:O118</xm:f>
              <xm:sqref>R118</xm:sqref>
            </x14:sparkline>
            <x14:sparkline>
              <xm:f>'Detalle Mensual2015.2016'!E119:O119</xm:f>
              <xm:sqref>R119</xm:sqref>
            </x14:sparkline>
          </x14:sparklines>
        </x14:sparklineGroup>
        <x14:sparklineGroup manualMax="0" manualMin="0" displayEmptyCellsAs="gap" markers="1" xr2:uid="{2CFC0AC4-BF6B-4803-9F7F-7C78A94BF53F}">
          <x14:colorSeries theme="8" tint="-0.499984740745262"/>
          <x14:colorNegative theme="9"/>
          <x14:colorAxis rgb="FF000000"/>
          <x14:colorMarkers theme="8" tint="-0.499984740745262"/>
          <x14:colorFirst theme="8" tint="0.39997558519241921"/>
          <x14:colorLast theme="8" tint="0.39997558519241921"/>
          <x14:colorHigh theme="8"/>
          <x14:colorLow theme="8"/>
          <x14:sparklines>
            <x14:sparkline>
              <xm:f>'Detalle Mensual2015.2016'!T116:X116</xm:f>
              <xm:sqref>AG116</xm:sqref>
            </x14:sparkline>
            <x14:sparkline>
              <xm:f>'Detalle Mensual2015.2016'!T117:X117</xm:f>
              <xm:sqref>AG117</xm:sqref>
            </x14:sparkline>
            <x14:sparkline>
              <xm:f>'Detalle Mensual2015.2016'!T118:X118</xm:f>
              <xm:sqref>AG118</xm:sqref>
            </x14:sparkline>
            <x14:sparkline>
              <xm:f>'Detalle Mensual2015.2016'!T119:X119</xm:f>
              <xm:sqref>AG119</xm:sqref>
            </x14:sparkline>
            <x14:sparkline>
              <xm:f>'Detalle Mensual2015.2016'!T120:X120</xm:f>
              <xm:sqref>AG120</xm:sqref>
            </x14:sparkline>
          </x14:sparklines>
        </x14:sparklineGroup>
        <x14:sparklineGroup manualMax="0" manualMin="0" displayEmptyCellsAs="gap" markers="1" xr2:uid="{0354D9A3-947E-479A-8EEB-59679FBE8CA3}">
          <x14:colorSeries theme="8" tint="0.39997558519241921"/>
          <x14:colorNegative theme="9"/>
          <x14:colorAxis rgb="FF000000"/>
          <x14:colorMarkers theme="8" tint="0.39997558519241921"/>
          <x14:colorFirst theme="8" tint="0.39997558519241921"/>
          <x14:colorLast theme="8" tint="0.39997558519241921"/>
          <x14:colorHigh theme="8"/>
          <x14:colorLow theme="8"/>
          <x14:sparklines>
            <x14:sparkline>
              <xm:f>'Detalle Mensual2015.2016'!E110:O110</xm:f>
              <xm:sqref>R110</xm:sqref>
            </x14:sparkline>
            <x14:sparkline>
              <xm:f>'Detalle Mensual2015.2016'!E111:O111</xm:f>
              <xm:sqref>R111</xm:sqref>
            </x14:sparkline>
            <x14:sparkline>
              <xm:f>'Detalle Mensual2015.2016'!E112:O112</xm:f>
              <xm:sqref>R112</xm:sqref>
            </x14:sparkline>
          </x14:sparklines>
        </x14:sparklineGroup>
        <x14:sparklineGroup manualMax="0" manualMin="0" displayEmptyCellsAs="gap" markers="1" xr2:uid="{5C859BC9-0315-436C-A0B8-3B8C1514C8F0}">
          <x14:colorSeries theme="8" tint="-0.499984740745262"/>
          <x14:colorNegative theme="9"/>
          <x14:colorAxis rgb="FF000000"/>
          <x14:colorMarkers theme="8" tint="-0.499984740745262"/>
          <x14:colorFirst theme="8" tint="0.39997558519241921"/>
          <x14:colorLast theme="8" tint="0.39997558519241921"/>
          <x14:colorHigh theme="8"/>
          <x14:colorLow theme="8"/>
          <x14:sparklines>
            <x14:sparkline>
              <xm:f>'Detalle Mensual2015.2016'!E102:I102</xm:f>
              <xm:sqref>R102</xm:sqref>
            </x14:sparkline>
            <x14:sparkline>
              <xm:f>'Detalle Mensual2015.2016'!E152:I152</xm:f>
              <xm:sqref>R152</xm:sqref>
            </x14:sparkline>
          </x14:sparklines>
        </x14:sparklineGroup>
        <x14:sparklineGroup manualMax="0" manualMin="0" displayEmptyCellsAs="gap" markers="1" xr2:uid="{DDAD71DC-DAD3-4C28-A893-F15C45A67035}">
          <x14:colorSeries theme="4" tint="-0.249977111117893"/>
          <x14:colorNegative theme="9"/>
          <x14:colorAxis rgb="FF000000"/>
          <x14:colorMarkers theme="4" tint="-0.249977111117893"/>
          <x14:colorFirst theme="8" tint="0.39997558519241921"/>
          <x14:colorLast theme="8" tint="0.39997558519241921"/>
          <x14:colorHigh theme="8"/>
          <x14:colorLow theme="8"/>
          <x14:sparklines>
            <x14:sparkline>
              <xm:f>'Detalle Mensual2015.2016'!E153:P153</xm:f>
              <xm:sqref>R153</xm:sqref>
            </x14:sparkline>
            <x14:sparkline>
              <xm:f>'Detalle Mensual2015.2016'!E154:P154</xm:f>
              <xm:sqref>R154</xm:sqref>
            </x14:sparkline>
            <x14:sparkline>
              <xm:f>'Detalle Mensual2015.2016'!E155:P155</xm:f>
              <xm:sqref>R155</xm:sqref>
            </x14:sparkline>
            <x14:sparkline>
              <xm:f>'Detalle Mensual2015.2016'!E156:P156</xm:f>
              <xm:sqref>R156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WEB English</vt:lpstr>
      <vt:lpstr>Detalle Mensual2015.2014</vt:lpstr>
      <vt:lpstr>Detalle Mensual2015.2016</vt:lpstr>
      <vt:lpstr>'Detalle Mensual2015.2014'!Área_de_impresión</vt:lpstr>
      <vt:lpstr>'Detalle Mensual2015.2016'!Área_de_impresión</vt:lpstr>
      <vt:lpstr>'WEB English'!Área_de_impresión</vt:lpstr>
      <vt:lpstr>'Detalle Mensual2015.2014'!Títulos_a_imprimir</vt:lpstr>
      <vt:lpstr>'Detalle Mensual2015.2016'!Títulos_a_imprimir</vt:lpstr>
      <vt:lpstr>'WEB English'!Títulos_a_imprimir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Garcia</dc:creator>
  <cp:lastModifiedBy>Milagros Garcia</cp:lastModifiedBy>
  <cp:lastPrinted>2017-11-14T20:23:50Z</cp:lastPrinted>
  <dcterms:created xsi:type="dcterms:W3CDTF">2016-06-22T13:23:05Z</dcterms:created>
  <dcterms:modified xsi:type="dcterms:W3CDTF">2017-11-16T14:56:36Z</dcterms:modified>
</cp:coreProperties>
</file>